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vmlDrawing2.vml" ContentType="application/vnd.openxmlformats-officedocument.vmlDrawing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itConstruction" sheetId="1" state="visible" r:id="rId2"/>
    <sheet name="StartAndTiming" sheetId="2" state="visible" r:id="rId3"/>
    <sheet name="CornerAdjustments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5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E5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J2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J3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M137" authorId="0">
      <text>
        <r>
          <rPr>
            <sz val="10"/>
            <rFont val="Arial"/>
            <family val="2"/>
          </rPr>
          <t xml:space="preserve">X and y swapped for Arctan2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5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B69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E5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E69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J2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J3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J49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J58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J66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J67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Q9" authorId="0">
      <text>
        <r>
          <rPr>
            <sz val="10"/>
            <rFont val="Arial"/>
            <family val="2"/>
          </rPr>
          <t xml:space="preserve">Calculated with Java·Applied·Geodesy·3D</t>
        </r>
      </text>
    </comment>
    <comment ref="Q10" authorId="0">
      <text>
        <r>
          <rPr>
            <sz val="10"/>
            <rFont val="Arial"/>
            <family val="2"/>
          </rPr>
          <t xml:space="preserve">Calculated with Java·Applied·Geodesy·3D</t>
        </r>
      </text>
    </comment>
    <comment ref="R9" authorId="0">
      <text>
        <r>
          <rPr>
            <sz val="10"/>
            <rFont val="Arial"/>
            <family val="2"/>
          </rPr>
          <t xml:space="preserve">Calculated with Java·Applied·Geodesy·3D</t>
        </r>
      </text>
    </comment>
    <comment ref="V2" authorId="0">
      <text>
        <r>
          <rPr>
            <sz val="10"/>
            <rFont val="Arial"/>
            <family val="2"/>
          </rPr>
          <t xml:space="preserve">X and y swapped for Arctan2</t>
        </r>
      </text>
    </comment>
    <comment ref="Y6" authorId="0">
      <text>
        <r>
          <rPr>
            <sz val="10"/>
            <rFont val="Arial"/>
            <family val="2"/>
          </rPr>
          <t xml:space="preserve">b/R=alpha</t>
        </r>
      </text>
    </comment>
    <comment ref="AE6" authorId="0">
      <text>
        <r>
          <rPr>
            <sz val="10"/>
            <rFont val="Arial"/>
            <family val="2"/>
          </rPr>
          <t xml:space="preserve">b/R=alpha</t>
        </r>
      </text>
    </comment>
  </commentList>
</comments>
</file>

<file path=xl/sharedStrings.xml><?xml version="1.0" encoding="utf-8"?>
<sst xmlns="http://schemas.openxmlformats.org/spreadsheetml/2006/main" count="582" uniqueCount="263">
  <si>
    <t xml:space="preserve">x</t>
  </si>
  <si>
    <t xml:space="preserve">y</t>
  </si>
  <si>
    <t xml:space="preserve">U-Turn</t>
  </si>
  <si>
    <t xml:space="preserve">dx</t>
  </si>
  <si>
    <t xml:space="preserve">dy</t>
  </si>
  <si>
    <t xml:space="preserve">P1A</t>
  </si>
  <si>
    <t xml:space="preserve">P1B</t>
  </si>
  <si>
    <t xml:space="preserve">d1</t>
  </si>
  <si>
    <t xml:space="preserve">t1</t>
  </si>
  <si>
    <t xml:space="preserve">diameter</t>
  </si>
  <si>
    <t xml:space="preserve">P2A</t>
  </si>
  <si>
    <t xml:space="preserve">P2B</t>
  </si>
  <si>
    <t xml:space="preserve">d2</t>
  </si>
  <si>
    <t xml:space="preserve">t2</t>
  </si>
  <si>
    <t xml:space="preserve">Arc length</t>
  </si>
  <si>
    <t xml:space="preserve">da</t>
  </si>
  <si>
    <t xml:space="preserve">db</t>
  </si>
  <si>
    <t xml:space="preserve">Segment length</t>
  </si>
  <si>
    <t xml:space="preserve">ta</t>
  </si>
  <si>
    <t xml:space="preserve">tb</t>
  </si>
  <si>
    <t xml:space="preserve">number of segments</t>
  </si>
  <si>
    <t xml:space="preserve">Δθ</t>
  </si>
  <si>
    <t xml:space="preserve">PitDifference</t>
  </si>
  <si>
    <t xml:space="preserve">Pitwall</t>
  </si>
  <si>
    <t xml:space="preserve">offset</t>
  </si>
  <si>
    <t xml:space="preserve">θ</t>
  </si>
  <si>
    <t xml:space="preserve">t</t>
  </si>
  <si>
    <t xml:space="preserve">Mx</t>
  </si>
  <si>
    <t xml:space="preserve">My</t>
  </si>
  <si>
    <t xml:space="preserve">Pit1</t>
  </si>
  <si>
    <t xml:space="preserve">Segment1</t>
  </si>
  <si>
    <t xml:space="preserve">d</t>
  </si>
  <si>
    <t xml:space="preserve">Pit2</t>
  </si>
  <si>
    <t xml:space="preserve">Segment2</t>
  </si>
  <si>
    <t xml:space="preserve">Pit3</t>
  </si>
  <si>
    <t xml:space="preserve">Segment3</t>
  </si>
  <si>
    <t xml:space="preserve">Pit4</t>
  </si>
  <si>
    <t xml:space="preserve">Segment4</t>
  </si>
  <si>
    <t xml:space="preserve">Pit5</t>
  </si>
  <si>
    <t xml:space="preserve">Segment5</t>
  </si>
  <si>
    <t xml:space="preserve">Pit6</t>
  </si>
  <si>
    <t xml:space="preserve">Segment6</t>
  </si>
  <si>
    <t xml:space="preserve">Pit7</t>
  </si>
  <si>
    <t xml:space="preserve">Segment7</t>
  </si>
  <si>
    <t xml:space="preserve">Pit8</t>
  </si>
  <si>
    <t xml:space="preserve">Segment8</t>
  </si>
  <si>
    <t xml:space="preserve">Pit9</t>
  </si>
  <si>
    <t xml:space="preserve">Segment9</t>
  </si>
  <si>
    <t xml:space="preserve">Pit10</t>
  </si>
  <si>
    <t xml:space="preserve">Segment10</t>
  </si>
  <si>
    <t xml:space="preserve">Pit11</t>
  </si>
  <si>
    <t xml:space="preserve">Segment11</t>
  </si>
  <si>
    <t xml:space="preserve">Pit12</t>
  </si>
  <si>
    <t xml:space="preserve">Segment12</t>
  </si>
  <si>
    <t xml:space="preserve">Pit13</t>
  </si>
  <si>
    <t xml:space="preserve">Segment13</t>
  </si>
  <si>
    <t xml:space="preserve">Pit14</t>
  </si>
  <si>
    <t xml:space="preserve">Segment14</t>
  </si>
  <si>
    <t xml:space="preserve">Pit15</t>
  </si>
  <si>
    <t xml:space="preserve">Segment15</t>
  </si>
  <si>
    <t xml:space="preserve">Pit16</t>
  </si>
  <si>
    <t xml:space="preserve">Segment16</t>
  </si>
  <si>
    <t xml:space="preserve">Pit17</t>
  </si>
  <si>
    <t xml:space="preserve">Segment17</t>
  </si>
  <si>
    <t xml:space="preserve">Pit18</t>
  </si>
  <si>
    <t xml:space="preserve">Segment18</t>
  </si>
  <si>
    <t xml:space="preserve">Pit19</t>
  </si>
  <si>
    <t xml:space="preserve">Segment19</t>
  </si>
  <si>
    <t xml:space="preserve">Pit20</t>
  </si>
  <si>
    <t xml:space="preserve">Segment20</t>
  </si>
  <si>
    <t xml:space="preserve">Probe</t>
  </si>
  <si>
    <t xml:space="preserve">PitStartDifference</t>
  </si>
  <si>
    <t xml:space="preserve">PitStartAngle</t>
  </si>
  <si>
    <t xml:space="preserve">PitStart1</t>
  </si>
  <si>
    <t xml:space="preserve">PitStart2</t>
  </si>
  <si>
    <t xml:space="preserve">PitStart3</t>
  </si>
  <si>
    <t xml:space="preserve">hypo</t>
  </si>
  <si>
    <t xml:space="preserve">PitStart4</t>
  </si>
  <si>
    <t xml:space="preserve">adjacent cathetus</t>
  </si>
  <si>
    <t xml:space="preserve">PitStart5</t>
  </si>
  <si>
    <t xml:space="preserve">opposite cathetus</t>
  </si>
  <si>
    <t xml:space="preserve">PitStart6</t>
  </si>
  <si>
    <t xml:space="preserve">PitStart7</t>
  </si>
  <si>
    <t xml:space="preserve">adjacent angle</t>
  </si>
  <si>
    <t xml:space="preserve">PitStart8</t>
  </si>
  <si>
    <t xml:space="preserve">PitStart9</t>
  </si>
  <si>
    <t xml:space="preserve">PitStart10</t>
  </si>
  <si>
    <t xml:space="preserve">helpcoordinates</t>
  </si>
  <si>
    <t xml:space="preserve">PitStart11</t>
  </si>
  <si>
    <t xml:space="preserve">PitStart12</t>
  </si>
  <si>
    <t xml:space="preserve">Segment lenght</t>
  </si>
  <si>
    <t xml:space="preserve">PitStart13</t>
  </si>
  <si>
    <t xml:space="preserve">PitStart14</t>
  </si>
  <si>
    <t xml:space="preserve">PitStart15</t>
  </si>
  <si>
    <t xml:space="preserve">PitStart16</t>
  </si>
  <si>
    <t xml:space="preserve">PitStart17</t>
  </si>
  <si>
    <t xml:space="preserve">PitStart18</t>
  </si>
  <si>
    <t xml:space="preserve">PitStart19</t>
  </si>
  <si>
    <t xml:space="preserve">PitStart20</t>
  </si>
  <si>
    <t xml:space="preserve">PitStart21</t>
  </si>
  <si>
    <t xml:space="preserve">PitStart22</t>
  </si>
  <si>
    <t xml:space="preserve">PitStart23</t>
  </si>
  <si>
    <t xml:space="preserve">PitStart24</t>
  </si>
  <si>
    <t xml:space="preserve">PitStart25</t>
  </si>
  <si>
    <t xml:space="preserve">PitStart26</t>
  </si>
  <si>
    <t xml:space="preserve">PitStart27</t>
  </si>
  <si>
    <t xml:space="preserve">PitStart28</t>
  </si>
  <si>
    <t xml:space="preserve">PitStart29</t>
  </si>
  <si>
    <t xml:space="preserve">PitStart30</t>
  </si>
  <si>
    <t xml:space="preserve">PitStart31</t>
  </si>
  <si>
    <t xml:space="preserve">PitStart32</t>
  </si>
  <si>
    <t xml:space="preserve">PitStart33</t>
  </si>
  <si>
    <t xml:space="preserve">PitStart34</t>
  </si>
  <si>
    <t xml:space="preserve">PitStart35</t>
  </si>
  <si>
    <t xml:space="preserve">PitStart36</t>
  </si>
  <si>
    <t xml:space="preserve">PitStart37</t>
  </si>
  <si>
    <t xml:space="preserve">Segment21</t>
  </si>
  <si>
    <t xml:space="preserve">PitStart38</t>
  </si>
  <si>
    <t xml:space="preserve">Segment22</t>
  </si>
  <si>
    <t xml:space="preserve">PitStart39</t>
  </si>
  <si>
    <t xml:space="preserve">Segment23</t>
  </si>
  <si>
    <t xml:space="preserve">PitStart40</t>
  </si>
  <si>
    <t xml:space="preserve">Segment24</t>
  </si>
  <si>
    <t xml:space="preserve">Segment25</t>
  </si>
  <si>
    <t xml:space="preserve">Segment26</t>
  </si>
  <si>
    <t xml:space="preserve">Segment27</t>
  </si>
  <si>
    <t xml:space="preserve">Segment28</t>
  </si>
  <si>
    <t xml:space="preserve">Segment29</t>
  </si>
  <si>
    <t xml:space="preserve">Segment30</t>
  </si>
  <si>
    <t xml:space="preserve">Segment31</t>
  </si>
  <si>
    <t xml:space="preserve">Segment32</t>
  </si>
  <si>
    <t xml:space="preserve">Segment33</t>
  </si>
  <si>
    <t xml:space="preserve">Segment34</t>
  </si>
  <si>
    <t xml:space="preserve">Segment35</t>
  </si>
  <si>
    <t xml:space="preserve">Segment36</t>
  </si>
  <si>
    <t xml:space="preserve">Segment37</t>
  </si>
  <si>
    <t xml:space="preserve">Segment38</t>
  </si>
  <si>
    <t xml:space="preserve">Segment39</t>
  </si>
  <si>
    <t xml:space="preserve">Segment40</t>
  </si>
  <si>
    <t xml:space="preserve">linelength</t>
  </si>
  <si>
    <t xml:space="preserve">Line1</t>
  </si>
  <si>
    <t xml:space="preserve">Line2</t>
  </si>
  <si>
    <t xml:space="preserve">Line3</t>
  </si>
  <si>
    <t xml:space="preserve">Line4</t>
  </si>
  <si>
    <t xml:space="preserve">Line5</t>
  </si>
  <si>
    <t xml:space="preserve">Line6</t>
  </si>
  <si>
    <t xml:space="preserve">Line7</t>
  </si>
  <si>
    <t xml:space="preserve">Line8</t>
  </si>
  <si>
    <t xml:space="preserve">Line9</t>
  </si>
  <si>
    <t xml:space="preserve">Line10</t>
  </si>
  <si>
    <t xml:space="preserve">Line11</t>
  </si>
  <si>
    <t xml:space="preserve">Line12</t>
  </si>
  <si>
    <t xml:space="preserve">Line13</t>
  </si>
  <si>
    <t xml:space="preserve">Line14</t>
  </si>
  <si>
    <t xml:space="preserve">Line15</t>
  </si>
  <si>
    <t xml:space="preserve">Cone1</t>
  </si>
  <si>
    <t xml:space="preserve">Cone2</t>
  </si>
  <si>
    <t xml:space="preserve">Cone3</t>
  </si>
  <si>
    <t xml:space="preserve">Cone4</t>
  </si>
  <si>
    <t xml:space="preserve">Cone5</t>
  </si>
  <si>
    <t xml:space="preserve">Cone6</t>
  </si>
  <si>
    <t xml:space="preserve">Cone7</t>
  </si>
  <si>
    <t xml:space="preserve">Cone8</t>
  </si>
  <si>
    <t xml:space="preserve">Cone9</t>
  </si>
  <si>
    <t xml:space="preserve">Cone10</t>
  </si>
  <si>
    <t xml:space="preserve">Line16</t>
  </si>
  <si>
    <t xml:space="preserve">Line17</t>
  </si>
  <si>
    <t xml:space="preserve">Line18</t>
  </si>
  <si>
    <t xml:space="preserve">Line19</t>
  </si>
  <si>
    <t xml:space="preserve">Line20</t>
  </si>
  <si>
    <t xml:space="preserve">Line21</t>
  </si>
  <si>
    <t xml:space="preserve">Line22</t>
  </si>
  <si>
    <t xml:space="preserve">Line23</t>
  </si>
  <si>
    <t xml:space="preserve">Line24</t>
  </si>
  <si>
    <t xml:space="preserve">Line25</t>
  </si>
  <si>
    <t xml:space="preserve">Δt</t>
  </si>
  <si>
    <t xml:space="preserve">Δti</t>
  </si>
  <si>
    <t xml:space="preserve">t0</t>
  </si>
  <si>
    <t xml:space="preserve">t3</t>
  </si>
  <si>
    <t xml:space="preserve">t4</t>
  </si>
  <si>
    <t xml:space="preserve">t5</t>
  </si>
  <si>
    <t xml:space="preserve">Line26</t>
  </si>
  <si>
    <t xml:space="preserve">Line27</t>
  </si>
  <si>
    <t xml:space="preserve">Line28</t>
  </si>
  <si>
    <t xml:space="preserve">Line29</t>
  </si>
  <si>
    <t xml:space="preserve">Line30</t>
  </si>
  <si>
    <t xml:space="preserve">C1o</t>
  </si>
  <si>
    <t xml:space="preserve">C1i</t>
  </si>
  <si>
    <t xml:space="preserve">trackwidth</t>
  </si>
  <si>
    <t xml:space="preserve">C2o</t>
  </si>
  <si>
    <t xml:space="preserve">C2i</t>
  </si>
  <si>
    <t xml:space="preserve">C3i</t>
  </si>
  <si>
    <t xml:space="preserve">C4i</t>
  </si>
  <si>
    <t xml:space="preserve">C5i</t>
  </si>
  <si>
    <t xml:space="preserve">C6i</t>
  </si>
  <si>
    <t xml:space="preserve">StartingBoxDifference</t>
  </si>
  <si>
    <t xml:space="preserve">Ri</t>
  </si>
  <si>
    <t xml:space="preserve">Ro</t>
  </si>
  <si>
    <t xml:space="preserve">StartingLights</t>
  </si>
  <si>
    <t xml:space="preserve">Re</t>
  </si>
  <si>
    <t xml:space="preserve">P1</t>
  </si>
  <si>
    <t xml:space="preserve">Lights1</t>
  </si>
  <si>
    <t xml:space="preserve">P2</t>
  </si>
  <si>
    <t xml:space="preserve">Lights2</t>
  </si>
  <si>
    <t xml:space="preserve">P3</t>
  </si>
  <si>
    <t xml:space="preserve">Lights3</t>
  </si>
  <si>
    <t xml:space="preserve">P35</t>
  </si>
  <si>
    <t xml:space="preserve">P4</t>
  </si>
  <si>
    <t xml:space="preserve">Lights4</t>
  </si>
  <si>
    <t xml:space="preserve">P36</t>
  </si>
  <si>
    <t xml:space="preserve">P5</t>
  </si>
  <si>
    <t xml:space="preserve">Lights5</t>
  </si>
  <si>
    <t xml:space="preserve">P37</t>
  </si>
  <si>
    <t xml:space="preserve">P6</t>
  </si>
  <si>
    <t xml:space="preserve">Lights6</t>
  </si>
  <si>
    <t xml:space="preserve">P38</t>
  </si>
  <si>
    <t xml:space="preserve">P7</t>
  </si>
  <si>
    <t xml:space="preserve">Lights7</t>
  </si>
  <si>
    <t xml:space="preserve">P39</t>
  </si>
  <si>
    <t xml:space="preserve">P8</t>
  </si>
  <si>
    <t xml:space="preserve">Lights8</t>
  </si>
  <si>
    <t xml:space="preserve">P40</t>
  </si>
  <si>
    <t xml:space="preserve">P9</t>
  </si>
  <si>
    <t xml:space="preserve">P10</t>
  </si>
  <si>
    <t xml:space="preserve">P11</t>
  </si>
  <si>
    <t xml:space="preserve">P12</t>
  </si>
  <si>
    <t xml:space="preserve">P13</t>
  </si>
  <si>
    <t xml:space="preserve">P14</t>
  </si>
  <si>
    <t xml:space="preserve">P15</t>
  </si>
  <si>
    <t xml:space="preserve">P16</t>
  </si>
  <si>
    <t xml:space="preserve">P17</t>
  </si>
  <si>
    <t xml:space="preserve">P18</t>
  </si>
  <si>
    <t xml:space="preserve">P19</t>
  </si>
  <si>
    <t xml:space="preserve">P20</t>
  </si>
  <si>
    <t xml:space="preserve">P21</t>
  </si>
  <si>
    <t xml:space="preserve">P22</t>
  </si>
  <si>
    <t xml:space="preserve">P23</t>
  </si>
  <si>
    <t xml:space="preserve">P24</t>
  </si>
  <si>
    <t xml:space="preserve">P25</t>
  </si>
  <si>
    <t xml:space="preserve">P26</t>
  </si>
  <si>
    <t xml:space="preserve">P27</t>
  </si>
  <si>
    <t xml:space="preserve">P28</t>
  </si>
  <si>
    <t xml:space="preserve">P29</t>
  </si>
  <si>
    <t xml:space="preserve">P30</t>
  </si>
  <si>
    <t xml:space="preserve">P31</t>
  </si>
  <si>
    <t xml:space="preserve">P32</t>
  </si>
  <si>
    <t xml:space="preserve">P33</t>
  </si>
  <si>
    <t xml:space="preserve">P34</t>
  </si>
  <si>
    <t xml:space="preserve">Sector3</t>
  </si>
  <si>
    <t xml:space="preserve">FinishLine</t>
  </si>
  <si>
    <t xml:space="preserve">Sector1</t>
  </si>
  <si>
    <t xml:space="preserve">Sector2</t>
  </si>
  <si>
    <t xml:space="preserve">Endurance Grid</t>
  </si>
  <si>
    <t xml:space="preserve">Oval entry</t>
  </si>
  <si>
    <t xml:space="preserve">Oval exit</t>
  </si>
  <si>
    <t xml:space="preserve">SpeedHump1</t>
  </si>
  <si>
    <t xml:space="preserve">SpeedHump2</t>
  </si>
  <si>
    <t xml:space="preserve">SpeedHump3</t>
  </si>
  <si>
    <t xml:space="preserve">SpeedHump4</t>
  </si>
  <si>
    <t xml:space="preserve">SpeedHump5</t>
  </si>
  <si>
    <t xml:space="preserve">SpeedHump6</t>
  </si>
  <si>
    <t xml:space="preserve">SpeedHump7</t>
  </si>
  <si>
    <t xml:space="preserve">SpeedHump8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</si>
</sst>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&quot; m&quot;"/>
    <numFmt numFmtId="166" formatCode="0.0&quot; °&quot;"/>
    <numFmt numFmtId="167" formatCode="0.00"/>
  </numFmts>
  <fonts count="1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 val="true"/>
      <sz val="10"/>
      <color rgb="FF808080"/>
      <name val="Arial"/>
      <family val="2"/>
    </font>
    <font>
      <u val="single"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fals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6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PitConstruction!$U$11:$U$30</c:f>
              <c:numCache>
                <c:formatCode>General</c:formatCode>
                <c:ptCount val="20"/>
                <c:pt idx="0">
                  <c:v>-120.781062919316</c:v>
                </c:pt>
                <c:pt idx="1">
                  <c:v>-121.565550125927</c:v>
                </c:pt>
                <c:pt idx="2">
                  <c:v>-122.13791954528</c:v>
                </c:pt>
                <c:pt idx="3">
                  <c:v>-122.480780022203</c:v>
                </c:pt>
                <c:pt idx="4">
                  <c:v>-122.583713914598</c:v>
                </c:pt>
                <c:pt idx="5">
                  <c:v>-122.443593628233</c:v>
                </c:pt>
                <c:pt idx="6">
                  <c:v>-122.064676647105</c:v>
                </c:pt>
                <c:pt idx="7">
                  <c:v>-121.458476171943</c:v>
                </c:pt>
                <c:pt idx="8">
                  <c:v>-120.643411297434</c:v>
                </c:pt>
                <c:pt idx="9">
                  <c:v>-119.644247357347</c:v>
                </c:pt>
                <c:pt idx="10">
                  <c:v>-118.4913434424</c:v>
                </c:pt>
                <c:pt idx="11">
                  <c:v>-117.21972995465</c:v>
                </c:pt>
                <c:pt idx="12">
                  <c:v>-115.868044226457</c:v>
                </c:pt>
                <c:pt idx="13">
                  <c:v>-114.477356544684</c:v>
                </c:pt>
                <c:pt idx="14">
                  <c:v>-113.089922250822</c:v>
                </c:pt>
                <c:pt idx="15">
                  <c:v>-111.747897833812</c:v>
                </c:pt>
                <c:pt idx="16">
                  <c:v>-110.492060026469</c:v>
                </c:pt>
                <c:pt idx="17">
                  <c:v>-109.360566825085</c:v>
                </c:pt>
                <c:pt idx="18">
                  <c:v>-108.38779807802</c:v>
                </c:pt>
                <c:pt idx="19">
                  <c:v>-119.808294172251</c:v>
                </c:pt>
              </c:numCache>
            </c:numRef>
          </c:xVal>
          <c:yVal>
            <c:numRef>
              <c:f>PitConstruction!$V$11:$V$30</c:f>
              <c:numCache>
                <c:formatCode>General</c:formatCode>
                <c:ptCount val="20"/>
                <c:pt idx="0">
                  <c:v>845.727986403661</c:v>
                </c:pt>
                <c:pt idx="1">
                  <c:v>846.880890318609</c:v>
                </c:pt>
                <c:pt idx="2">
                  <c:v>848.152503806358</c:v>
                </c:pt>
                <c:pt idx="3">
                  <c:v>849.504189534551</c:v>
                </c:pt>
                <c:pt idx="4">
                  <c:v>850.894877216324</c:v>
                </c:pt>
                <c:pt idx="5">
                  <c:v>852.282311510187</c:v>
                </c:pt>
                <c:pt idx="6">
                  <c:v>853.624335927196</c:v>
                </c:pt>
                <c:pt idx="7">
                  <c:v>854.880173734539</c:v>
                </c:pt>
                <c:pt idx="8">
                  <c:v>856.011666935923</c:v>
                </c:pt>
                <c:pt idx="9">
                  <c:v>856.984435682988</c:v>
                </c:pt>
                <c:pt idx="10">
                  <c:v>857.7689228896</c:v>
                </c:pt>
                <c:pt idx="11">
                  <c:v>858.341292308953</c:v>
                </c:pt>
                <c:pt idx="12">
                  <c:v>858.684152785876</c:v>
                </c:pt>
                <c:pt idx="13">
                  <c:v>858.787086678271</c:v>
                </c:pt>
                <c:pt idx="14">
                  <c:v>858.646966391906</c:v>
                </c:pt>
                <c:pt idx="15">
                  <c:v>858.268049410778</c:v>
                </c:pt>
                <c:pt idx="16">
                  <c:v>857.661848935616</c:v>
                </c:pt>
                <c:pt idx="17">
                  <c:v>856.846784061107</c:v>
                </c:pt>
                <c:pt idx="18">
                  <c:v>855.84762012102</c:v>
                </c:pt>
                <c:pt idx="19">
                  <c:v>844.728822463574</c:v>
                </c:pt>
              </c:numCache>
            </c:numRef>
          </c:yVal>
          <c:smooth val="0"/>
        </c:ser>
        <c:ser>
          <c:idx val="1"/>
          <c:order val="1"/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PitConstruction!$X$10:$X$10</c:f>
              <c:numCache>
                <c:formatCode>General</c:formatCode>
                <c:ptCount val="1"/>
                <c:pt idx="0">
                  <c:v>-114.584430498668</c:v>
                </c:pt>
              </c:numCache>
            </c:numRef>
          </c:xVal>
          <c:yVal>
            <c:numRef>
              <c:f>PitConstruction!$Y$10:$Y$10</c:f>
              <c:numCache>
                <c:formatCode>General</c:formatCode>
                <c:ptCount val="1"/>
                <c:pt idx="0">
                  <c:v>850.78780326234</c:v>
                </c:pt>
              </c:numCache>
            </c:numRef>
          </c:yVal>
          <c:smooth val="0"/>
        </c:ser>
        <c:ser>
          <c:idx val="2"/>
          <c:order val="2"/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PitConstruction!$U$10:$U$10</c:f>
              <c:numCache>
                <c:formatCode>General</c:formatCode>
                <c:ptCount val="1"/>
                <c:pt idx="0">
                  <c:v>-119.808294172251</c:v>
                </c:pt>
              </c:numCache>
            </c:numRef>
          </c:xVal>
          <c:yVal>
            <c:numRef>
              <c:f>PitConstruction!$V$10:$V$10</c:f>
              <c:numCache>
                <c:formatCode>General</c:formatCode>
                <c:ptCount val="1"/>
                <c:pt idx="0">
                  <c:v>844.728822463574</c:v>
                </c:pt>
              </c:numCache>
            </c:numRef>
          </c:yVal>
          <c:smooth val="0"/>
        </c:ser>
        <c:axId val="88022749"/>
        <c:axId val="64837996"/>
      </c:scatterChart>
      <c:valAx>
        <c:axId val="88022749"/>
        <c:scaling>
          <c:orientation val="minMax"/>
        </c:scaling>
        <c:delete val="0"/>
        <c:axPos val="b"/>
        <c:numFmt formatCode="0.00&quot; m&quot;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4837996"/>
        <c:crosses val="autoZero"/>
        <c:crossBetween val="midCat"/>
      </c:valAx>
      <c:valAx>
        <c:axId val="6483799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&quot; m&quot;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802274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26</xdr:col>
      <xdr:colOff>767160</xdr:colOff>
      <xdr:row>21</xdr:row>
      <xdr:rowOff>69840</xdr:rowOff>
    </xdr:from>
    <xdr:to>
      <xdr:col>34</xdr:col>
      <xdr:colOff>24120</xdr:colOff>
      <xdr:row>41</xdr:row>
      <xdr:rowOff>58320</xdr:rowOff>
    </xdr:to>
    <xdr:graphicFrame>
      <xdr:nvGraphicFramePr>
        <xdr:cNvPr id="0" name=""/>
        <xdr:cNvGraphicFramePr/>
      </xdr:nvGraphicFramePr>
      <xdr:xfrm>
        <a:off x="21899880" y="3483360"/>
        <a:ext cx="575928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153"/>
  <sheetViews>
    <sheetView showFormulas="false" showGridLines="true" showRowColHeaders="true" showZeros="true" rightToLeft="false" tabSelected="false" showOutlineSymbols="true" defaultGridColor="true" view="normal" topLeftCell="Q1" colorId="64" zoomScale="85" zoomScaleNormal="85" zoomScalePageLayoutView="100" workbookViewId="0">
      <selection pane="topLeft" activeCell="U3" activeCellId="0" sqref="U3"/>
    </sheetView>
  </sheetViews>
  <sheetFormatPr defaultRowHeight="12.8" zeroHeight="false" outlineLevelRow="0" outlineLevelCol="0"/>
  <cols>
    <col collapsed="false" customWidth="false" hidden="false" outlineLevel="0" max="1025" min="1" style="1" width="11.52"/>
  </cols>
  <sheetData>
    <row r="1" customFormat="false" ht="12.8" hidden="false" customHeight="false" outlineLevel="0" collapsed="false">
      <c r="B1" s="1" t="s">
        <v>0</v>
      </c>
      <c r="C1" s="1" t="s">
        <v>1</v>
      </c>
      <c r="E1" s="1" t="s">
        <v>0</v>
      </c>
      <c r="F1" s="1" t="s">
        <v>1</v>
      </c>
      <c r="T1" s="1" t="s">
        <v>2</v>
      </c>
      <c r="X1" s="1" t="s">
        <v>3</v>
      </c>
      <c r="Y1" s="1" t="s">
        <v>4</v>
      </c>
    </row>
    <row r="2" customFormat="false" ht="12.8" hidden="false" customHeight="false" outlineLevel="0" collapsed="false">
      <c r="A2" s="1" t="s">
        <v>5</v>
      </c>
      <c r="B2" s="2" t="n">
        <v>118.13</v>
      </c>
      <c r="C2" s="2" t="n">
        <v>646.38</v>
      </c>
      <c r="D2" s="1" t="s">
        <v>6</v>
      </c>
      <c r="E2" s="2" t="n">
        <v>-137.69</v>
      </c>
      <c r="F2" s="2" t="n">
        <v>866.94</v>
      </c>
      <c r="G2" s="1" t="s">
        <v>7</v>
      </c>
      <c r="H2" s="2" t="n">
        <f aca="false">SQRT(SUMSQ(E2-B2,F2-C2))</f>
        <v>337.772979973236</v>
      </c>
      <c r="I2" s="1" t="s">
        <v>8</v>
      </c>
      <c r="J2" s="3" t="n">
        <f aca="false">ATAN2(F2-C2,E2-B2)*180/PI()</f>
        <v>-49.2331163951276</v>
      </c>
      <c r="T2" s="1" t="s">
        <v>9</v>
      </c>
      <c r="U2" s="2" t="n">
        <v>16</v>
      </c>
      <c r="X2" s="2" t="n">
        <f aca="false">U2*SIN((J2+90)/180*PI())/2</f>
        <v>5.22386367358281</v>
      </c>
      <c r="Y2" s="2" t="n">
        <f aca="false">U2*COS((J2+90)/180*PI())/2</f>
        <v>6.05898079876657</v>
      </c>
    </row>
    <row r="3" customFormat="false" ht="12.8" hidden="false" customHeight="false" outlineLevel="0" collapsed="false">
      <c r="A3" s="1" t="s">
        <v>10</v>
      </c>
      <c r="B3" s="2" t="n">
        <v>121.88</v>
      </c>
      <c r="C3" s="2" t="n">
        <v>650.69</v>
      </c>
      <c r="D3" s="1" t="s">
        <v>11</v>
      </c>
      <c r="E3" s="2" t="n">
        <v>-133.94</v>
      </c>
      <c r="F3" s="2" t="n">
        <v>871.31</v>
      </c>
      <c r="G3" s="1" t="s">
        <v>12</v>
      </c>
      <c r="H3" s="2" t="n">
        <f aca="false">SQRT(SUMSQ(E3-B3,F3-C3))</f>
        <v>337.812162007231</v>
      </c>
      <c r="I3" s="1" t="s">
        <v>13</v>
      </c>
      <c r="J3" s="3" t="n">
        <f aca="false">ATAN2(F3-C3,E3-B3)*180/PI()</f>
        <v>-49.2254089899183</v>
      </c>
      <c r="T3" s="1" t="s">
        <v>14</v>
      </c>
      <c r="U3" s="2" t="n">
        <f aca="false">PI()*U2</f>
        <v>50.2654824574367</v>
      </c>
    </row>
    <row r="4" customFormat="false" ht="12.8" hidden="false" customHeight="false" outlineLevel="0" collapsed="false">
      <c r="A4" s="1" t="s">
        <v>15</v>
      </c>
      <c r="B4" s="2" t="n">
        <f aca="false">SQRT(SUMSQ(B3-B2,C3-C2))</f>
        <v>5.71302021701311</v>
      </c>
      <c r="D4" s="1" t="s">
        <v>16</v>
      </c>
      <c r="E4" s="2" t="n">
        <f aca="false">SQRT(SUMSQ(E3-E2,F3-F2))</f>
        <v>5.75841992216607</v>
      </c>
      <c r="T4" s="1" t="s">
        <v>17</v>
      </c>
      <c r="U4" s="2" t="n">
        <v>1.4</v>
      </c>
    </row>
    <row r="5" customFormat="false" ht="12.8" hidden="false" customHeight="false" outlineLevel="0" collapsed="false">
      <c r="A5" s="1" t="s">
        <v>18</v>
      </c>
      <c r="B5" s="3" t="n">
        <f aca="false">ATAN2(C3-C2,B3-B2)*180/PI()</f>
        <v>41.0255389138418</v>
      </c>
      <c r="D5" s="1" t="s">
        <v>19</v>
      </c>
      <c r="E5" s="3" t="n">
        <f aca="false">ATAN2(F3-F2,E3-E2)*180/PI()</f>
        <v>40.6336712357462</v>
      </c>
      <c r="T5" s="1" t="s">
        <v>20</v>
      </c>
      <c r="U5" s="1" t="n">
        <f aca="false">ROUND(U3/U4,0)</f>
        <v>36</v>
      </c>
      <c r="V5" s="4" t="s">
        <v>21</v>
      </c>
      <c r="W5" s="3" t="n">
        <f aca="false">180/U5</f>
        <v>5</v>
      </c>
    </row>
    <row r="7" customFormat="false" ht="12.8" hidden="false" customHeight="false" outlineLevel="0" collapsed="false">
      <c r="E7" s="1" t="s">
        <v>3</v>
      </c>
      <c r="F7" s="1" t="s">
        <v>4</v>
      </c>
      <c r="P7" s="1" t="s">
        <v>3</v>
      </c>
      <c r="Q7" s="1" t="s">
        <v>4</v>
      </c>
      <c r="X7" s="1" t="s">
        <v>3</v>
      </c>
      <c r="Y7" s="1" t="s">
        <v>4</v>
      </c>
    </row>
    <row r="8" customFormat="false" ht="12.8" hidden="false" customHeight="false" outlineLevel="0" collapsed="false">
      <c r="A8" s="1" t="s">
        <v>22</v>
      </c>
      <c r="B8" s="2" t="n">
        <v>15</v>
      </c>
      <c r="E8" s="2" t="n">
        <f aca="false">B8*SIN(J2/180*PI())</f>
        <v>-11.3605889976873</v>
      </c>
      <c r="F8" s="2" t="n">
        <f aca="false">B8*COS(J2/180*PI())</f>
        <v>9.79474438796777</v>
      </c>
      <c r="L8" s="1" t="s">
        <v>23</v>
      </c>
      <c r="M8" s="2" t="n">
        <v>16</v>
      </c>
      <c r="P8" s="2" t="n">
        <f aca="false">M8*SIN(J2/180*PI())</f>
        <v>-12.1179615975331</v>
      </c>
      <c r="Q8" s="2" t="n">
        <f aca="false">M8*COS(J2/180*PI())</f>
        <v>10.4477273471656</v>
      </c>
      <c r="T8" s="1" t="s">
        <v>24</v>
      </c>
      <c r="U8" s="2" t="n">
        <f aca="false">M8/2+U4/2</f>
        <v>8.7</v>
      </c>
      <c r="X8" s="2" t="n">
        <f aca="false">U8*SIN(J2/180*PI())</f>
        <v>-6.58914161865864</v>
      </c>
      <c r="Y8" s="2" t="n">
        <f aca="false">U8*COS(J2/180*PI())</f>
        <v>5.6809517450213</v>
      </c>
    </row>
    <row r="9" customFormat="false" ht="12.8" hidden="false" customHeight="false" outlineLevel="0" collapsed="false">
      <c r="S9" s="5" t="s">
        <v>25</v>
      </c>
      <c r="U9" s="1" t="s">
        <v>0</v>
      </c>
      <c r="V9" s="1" t="s">
        <v>1</v>
      </c>
      <c r="W9" s="1" t="s">
        <v>26</v>
      </c>
      <c r="X9" s="1" t="s">
        <v>27</v>
      </c>
      <c r="Y9" s="1" t="s">
        <v>28</v>
      </c>
    </row>
    <row r="10" customFormat="false" ht="12.8" hidden="false" customHeight="false" outlineLevel="0" collapsed="false">
      <c r="A10" s="1" t="s">
        <v>29</v>
      </c>
      <c r="B10" s="2" t="n">
        <f aca="false">B3</f>
        <v>121.88</v>
      </c>
      <c r="C10" s="2" t="n">
        <f aca="false">C3</f>
        <v>650.69</v>
      </c>
      <c r="L10" s="1" t="s">
        <v>30</v>
      </c>
      <c r="M10" s="2" t="n">
        <f aca="false">114.75</f>
        <v>114.75</v>
      </c>
      <c r="N10" s="2" t="n">
        <v>642.5</v>
      </c>
      <c r="S10" s="3" t="n">
        <f aca="false">AB11-180</f>
        <v>-139.233116395128</v>
      </c>
      <c r="T10" s="1" t="s">
        <v>30</v>
      </c>
      <c r="U10" s="6" t="n">
        <f aca="false">M29+X8+P8</f>
        <v>-119.808294172251</v>
      </c>
      <c r="V10" s="6" t="n">
        <f aca="false">N29+Y8+Q8</f>
        <v>844.728822463574</v>
      </c>
      <c r="W10" s="3" t="n">
        <f aca="false">J2</f>
        <v>-49.2331163951276</v>
      </c>
      <c r="X10" s="2" t="n">
        <f aca="false">U10+X2</f>
        <v>-114.584430498668</v>
      </c>
      <c r="Y10" s="2" t="n">
        <f aca="false">V10+Y2</f>
        <v>850.78780326234</v>
      </c>
      <c r="AA10" s="1" t="s">
        <v>31</v>
      </c>
      <c r="AB10" s="2" t="n">
        <f aca="false">SQRT(SUMSQ(X10-U10,Y10-V10))</f>
        <v>8.00000000000002</v>
      </c>
    </row>
    <row r="11" customFormat="false" ht="12.8" hidden="false" customHeight="false" outlineLevel="0" collapsed="false">
      <c r="A11" s="1" t="s">
        <v>32</v>
      </c>
      <c r="B11" s="2" t="n">
        <f aca="false">B10+$E$8</f>
        <v>110.519411002313</v>
      </c>
      <c r="C11" s="2" t="n">
        <f aca="false">C10+$F$8</f>
        <v>660.484744387968</v>
      </c>
      <c r="L11" s="1" t="s">
        <v>33</v>
      </c>
      <c r="M11" s="2" t="n">
        <f aca="false">M10+$E$8</f>
        <v>103.389411002313</v>
      </c>
      <c r="N11" s="2" t="n">
        <f aca="false">N10+$F$8</f>
        <v>652.294744387968</v>
      </c>
      <c r="S11" s="3" t="n">
        <f aca="false">S10+2*$W$5</f>
        <v>-129.233116395128</v>
      </c>
      <c r="T11" s="1" t="s">
        <v>33</v>
      </c>
      <c r="U11" s="2" t="n">
        <f aca="false">$X$10+$U$2/2*SIN(S11/180*PI())</f>
        <v>-120.781062919316</v>
      </c>
      <c r="V11" s="2" t="n">
        <f aca="false">$Y$10+$U$2/2*COS(S11/180*PI())</f>
        <v>845.727986403661</v>
      </c>
      <c r="W11" s="3" t="n">
        <f aca="false">W10+2*$W$5</f>
        <v>-39.2331163951276</v>
      </c>
      <c r="AA11" s="1" t="s">
        <v>26</v>
      </c>
      <c r="AB11" s="3" t="n">
        <f aca="false">ATAN2(Y10-V10,X10-U10)*180/PI()</f>
        <v>40.7668836048723</v>
      </c>
    </row>
    <row r="12" customFormat="false" ht="12.8" hidden="false" customHeight="false" outlineLevel="0" collapsed="false">
      <c r="A12" s="1" t="s">
        <v>34</v>
      </c>
      <c r="B12" s="2" t="n">
        <f aca="false">B11+$E$8</f>
        <v>99.1588220046254</v>
      </c>
      <c r="C12" s="2" t="n">
        <f aca="false">C11+$F$8</f>
        <v>670.279488775936</v>
      </c>
      <c r="L12" s="1" t="s">
        <v>35</v>
      </c>
      <c r="M12" s="2" t="n">
        <f aca="false">M11+$E$8</f>
        <v>92.0288220046254</v>
      </c>
      <c r="N12" s="2" t="n">
        <f aca="false">N11+$F$8</f>
        <v>662.089488775936</v>
      </c>
      <c r="S12" s="3" t="n">
        <f aca="false">S11+2*$W$5</f>
        <v>-119.233116395128</v>
      </c>
      <c r="T12" s="1" t="s">
        <v>35</v>
      </c>
      <c r="U12" s="2" t="n">
        <f aca="false">$X$10+$U$2/2*SIN(S12/180*PI())</f>
        <v>-121.565550125927</v>
      </c>
      <c r="V12" s="2" t="n">
        <f aca="false">$Y$10+$U$2/2*COS(S12/180*PI())</f>
        <v>846.880890318609</v>
      </c>
      <c r="W12" s="3" t="n">
        <f aca="false">W11+2*$W$5</f>
        <v>-29.2331163951276</v>
      </c>
    </row>
    <row r="13" customFormat="false" ht="12.8" hidden="false" customHeight="false" outlineLevel="0" collapsed="false">
      <c r="A13" s="1" t="s">
        <v>36</v>
      </c>
      <c r="B13" s="2" t="n">
        <f aca="false">B12+$E$8</f>
        <v>87.7982330069381</v>
      </c>
      <c r="C13" s="2" t="n">
        <f aca="false">C12+$F$8</f>
        <v>680.074233163903</v>
      </c>
      <c r="L13" s="1" t="s">
        <v>37</v>
      </c>
      <c r="M13" s="2" t="n">
        <f aca="false">M12+$E$8</f>
        <v>80.6682330069381</v>
      </c>
      <c r="N13" s="2" t="n">
        <f aca="false">N12+$F$8</f>
        <v>671.884233163903</v>
      </c>
      <c r="S13" s="3" t="n">
        <f aca="false">S12+2*$W$5</f>
        <v>-109.233116395128</v>
      </c>
      <c r="T13" s="1" t="s">
        <v>37</v>
      </c>
      <c r="U13" s="2" t="n">
        <f aca="false">$X$10+$U$2/2*SIN(S13/180*PI())</f>
        <v>-122.13791954528</v>
      </c>
      <c r="V13" s="2" t="n">
        <f aca="false">$Y$10+$U$2/2*COS(S13/180*PI())</f>
        <v>848.152503806358</v>
      </c>
      <c r="W13" s="3" t="n">
        <f aca="false">W12+2*$W$5</f>
        <v>-19.2331163951276</v>
      </c>
    </row>
    <row r="14" customFormat="false" ht="12.8" hidden="false" customHeight="false" outlineLevel="0" collapsed="false">
      <c r="A14" s="1" t="s">
        <v>38</v>
      </c>
      <c r="B14" s="2" t="n">
        <f aca="false">B13+$E$8</f>
        <v>76.4376440092508</v>
      </c>
      <c r="C14" s="2" t="n">
        <f aca="false">C13+$F$8</f>
        <v>689.868977551871</v>
      </c>
      <c r="L14" s="1" t="s">
        <v>39</v>
      </c>
      <c r="M14" s="2" t="n">
        <f aca="false">M13+$E$8</f>
        <v>69.3076440092508</v>
      </c>
      <c r="N14" s="2" t="n">
        <f aca="false">N13+$F$8</f>
        <v>681.678977551871</v>
      </c>
      <c r="S14" s="3" t="n">
        <f aca="false">S13+2*$W$5</f>
        <v>-99.2331163951277</v>
      </c>
      <c r="T14" s="1" t="s">
        <v>39</v>
      </c>
      <c r="U14" s="2" t="n">
        <f aca="false">$X$10+$U$2/2*SIN(S14/180*PI())</f>
        <v>-122.480780022203</v>
      </c>
      <c r="V14" s="2" t="n">
        <f aca="false">$Y$10+$U$2/2*COS(S14/180*PI())</f>
        <v>849.504189534551</v>
      </c>
      <c r="W14" s="3" t="n">
        <f aca="false">W13+2*$W$5</f>
        <v>-9.23311639512763</v>
      </c>
    </row>
    <row r="15" customFormat="false" ht="12.8" hidden="false" customHeight="false" outlineLevel="0" collapsed="false">
      <c r="A15" s="1" t="s">
        <v>40</v>
      </c>
      <c r="B15" s="2" t="n">
        <f aca="false">B14+$E$8</f>
        <v>65.0770550115635</v>
      </c>
      <c r="C15" s="2" t="n">
        <f aca="false">C14+$F$8</f>
        <v>699.663721939839</v>
      </c>
      <c r="L15" s="1" t="s">
        <v>41</v>
      </c>
      <c r="M15" s="2" t="n">
        <f aca="false">M14+$E$8</f>
        <v>57.9470550115635</v>
      </c>
      <c r="N15" s="2" t="n">
        <f aca="false">N14+$F$8</f>
        <v>691.473721939839</v>
      </c>
      <c r="S15" s="3" t="n">
        <f aca="false">S14+2*$W$5</f>
        <v>-89.2331163951277</v>
      </c>
      <c r="T15" s="1" t="s">
        <v>41</v>
      </c>
      <c r="U15" s="2" t="n">
        <f aca="false">$X$10+$U$2/2*SIN(S15/180*PI())</f>
        <v>-122.583713914598</v>
      </c>
      <c r="V15" s="2" t="n">
        <f aca="false">$Y$10+$U$2/2*COS(S15/180*PI())</f>
        <v>850.894877216324</v>
      </c>
      <c r="W15" s="3" t="n">
        <f aca="false">W14+2*$W$5</f>
        <v>0.766883604872369</v>
      </c>
    </row>
    <row r="16" customFormat="false" ht="12.8" hidden="false" customHeight="false" outlineLevel="0" collapsed="false">
      <c r="A16" s="1" t="s">
        <v>42</v>
      </c>
      <c r="B16" s="2" t="n">
        <f aca="false">B15+$E$8</f>
        <v>53.7164660138762</v>
      </c>
      <c r="C16" s="2" t="n">
        <f aca="false">C15+$F$8</f>
        <v>709.458466327807</v>
      </c>
      <c r="L16" s="1" t="s">
        <v>43</v>
      </c>
      <c r="M16" s="2" t="n">
        <f aca="false">M15+$E$8</f>
        <v>46.5864660138762</v>
      </c>
      <c r="N16" s="2" t="n">
        <f aca="false">N15+$F$8</f>
        <v>701.268466327806</v>
      </c>
      <c r="S16" s="3" t="n">
        <f aca="false">S15+2*$W$5</f>
        <v>-79.2331163951277</v>
      </c>
      <c r="T16" s="1" t="s">
        <v>43</v>
      </c>
      <c r="U16" s="2" t="n">
        <f aca="false">$X$10+$U$2/2*SIN(S16/180*PI())</f>
        <v>-122.443593628233</v>
      </c>
      <c r="V16" s="2" t="n">
        <f aca="false">$Y$10+$U$2/2*COS(S16/180*PI())</f>
        <v>852.282311510187</v>
      </c>
      <c r="W16" s="3" t="n">
        <f aca="false">W15+2*$W$5</f>
        <v>10.7668836048724</v>
      </c>
    </row>
    <row r="17" customFormat="false" ht="12.8" hidden="false" customHeight="false" outlineLevel="0" collapsed="false">
      <c r="A17" s="1" t="s">
        <v>44</v>
      </c>
      <c r="B17" s="2" t="n">
        <f aca="false">B16+$E$8</f>
        <v>42.3558770161889</v>
      </c>
      <c r="C17" s="2" t="n">
        <f aca="false">C16+$F$8</f>
        <v>719.253210715774</v>
      </c>
      <c r="L17" s="1" t="s">
        <v>45</v>
      </c>
      <c r="M17" s="2" t="n">
        <f aca="false">M16+$E$8</f>
        <v>35.2258770161889</v>
      </c>
      <c r="N17" s="2" t="n">
        <f aca="false">N16+$F$8</f>
        <v>711.063210715774</v>
      </c>
      <c r="S17" s="3" t="n">
        <f aca="false">S16+2*$W$5</f>
        <v>-69.2331163951277</v>
      </c>
      <c r="T17" s="1" t="s">
        <v>45</v>
      </c>
      <c r="U17" s="2" t="n">
        <f aca="false">$X$10+$U$2/2*SIN(S17/180*PI())</f>
        <v>-122.064676647105</v>
      </c>
      <c r="V17" s="2" t="n">
        <f aca="false">$Y$10+$U$2/2*COS(S17/180*PI())</f>
        <v>853.624335927196</v>
      </c>
      <c r="W17" s="3" t="n">
        <f aca="false">W16+2*$W$5</f>
        <v>20.7668836048724</v>
      </c>
    </row>
    <row r="18" customFormat="false" ht="12.8" hidden="false" customHeight="false" outlineLevel="0" collapsed="false">
      <c r="A18" s="1" t="s">
        <v>46</v>
      </c>
      <c r="B18" s="2" t="n">
        <f aca="false">B17+$E$8</f>
        <v>30.9952880185016</v>
      </c>
      <c r="C18" s="2" t="n">
        <f aca="false">C17+$F$8</f>
        <v>729.047955103742</v>
      </c>
      <c r="L18" s="1" t="s">
        <v>47</v>
      </c>
      <c r="M18" s="2" t="n">
        <f aca="false">M17+$E$8</f>
        <v>23.8652880185016</v>
      </c>
      <c r="N18" s="2" t="n">
        <f aca="false">N17+$F$8</f>
        <v>720.857955103742</v>
      </c>
      <c r="S18" s="3" t="n">
        <f aca="false">S17+2*$W$5</f>
        <v>-59.2331163951277</v>
      </c>
      <c r="T18" s="1" t="s">
        <v>47</v>
      </c>
      <c r="U18" s="2" t="n">
        <f aca="false">$X$10+$U$2/2*SIN(S18/180*PI())</f>
        <v>-121.458476171943</v>
      </c>
      <c r="V18" s="2" t="n">
        <f aca="false">$Y$10+$U$2/2*COS(S18/180*PI())</f>
        <v>854.880173734539</v>
      </c>
      <c r="W18" s="3" t="n">
        <f aca="false">W17+2*$W$5</f>
        <v>30.7668836048724</v>
      </c>
    </row>
    <row r="19" customFormat="false" ht="12.8" hidden="false" customHeight="false" outlineLevel="0" collapsed="false">
      <c r="A19" s="1" t="s">
        <v>48</v>
      </c>
      <c r="B19" s="2" t="n">
        <f aca="false">B18+$E$8</f>
        <v>19.6346990208143</v>
      </c>
      <c r="C19" s="2" t="n">
        <f aca="false">C18+$F$8</f>
        <v>738.84269949171</v>
      </c>
      <c r="L19" s="1" t="s">
        <v>49</v>
      </c>
      <c r="M19" s="2" t="n">
        <f aca="false">M18+$E$8</f>
        <v>12.5046990208143</v>
      </c>
      <c r="N19" s="2" t="n">
        <f aca="false">N18+$F$8</f>
        <v>730.65269949171</v>
      </c>
      <c r="S19" s="3" t="n">
        <f aca="false">S18+2*$W$5</f>
        <v>-49.2331163951277</v>
      </c>
      <c r="T19" s="1" t="s">
        <v>49</v>
      </c>
      <c r="U19" s="2" t="n">
        <f aca="false">$X$10+$U$2/2*SIN(S19/180*PI())</f>
        <v>-120.643411297434</v>
      </c>
      <c r="V19" s="2" t="n">
        <f aca="false">$Y$10+$U$2/2*COS(S19/180*PI())</f>
        <v>856.011666935923</v>
      </c>
      <c r="W19" s="3" t="n">
        <f aca="false">W18+2*$W$5</f>
        <v>40.7668836048724</v>
      </c>
    </row>
    <row r="20" customFormat="false" ht="12.8" hidden="false" customHeight="false" outlineLevel="0" collapsed="false">
      <c r="A20" s="1" t="s">
        <v>50</v>
      </c>
      <c r="B20" s="2" t="n">
        <f aca="false">B19+$E$8</f>
        <v>8.27411002312694</v>
      </c>
      <c r="C20" s="2" t="n">
        <f aca="false">C19+$F$8</f>
        <v>748.637443879677</v>
      </c>
      <c r="L20" s="1" t="s">
        <v>51</v>
      </c>
      <c r="M20" s="2" t="n">
        <f aca="false">M19+$E$8</f>
        <v>1.14411002312694</v>
      </c>
      <c r="N20" s="2" t="n">
        <f aca="false">N19+$F$8</f>
        <v>740.447443879677</v>
      </c>
      <c r="S20" s="3" t="n">
        <f aca="false">S19+2*$W$5</f>
        <v>-39.2331163951277</v>
      </c>
      <c r="T20" s="1" t="s">
        <v>51</v>
      </c>
      <c r="U20" s="2" t="n">
        <f aca="false">$X$10+$U$2/2*SIN(S20/180*PI())</f>
        <v>-119.644247357347</v>
      </c>
      <c r="V20" s="2" t="n">
        <f aca="false">$Y$10+$U$2/2*COS(S20/180*PI())</f>
        <v>856.984435682988</v>
      </c>
      <c r="W20" s="3" t="n">
        <f aca="false">W19+2*$W$5</f>
        <v>50.7668836048724</v>
      </c>
    </row>
    <row r="21" customFormat="false" ht="12.8" hidden="false" customHeight="false" outlineLevel="0" collapsed="false">
      <c r="A21" s="1" t="s">
        <v>52</v>
      </c>
      <c r="B21" s="2" t="n">
        <f aca="false">B20+$E$8</f>
        <v>-3.08647897456036</v>
      </c>
      <c r="C21" s="2" t="n">
        <f aca="false">C20+$F$8</f>
        <v>758.432188267645</v>
      </c>
      <c r="L21" s="1" t="s">
        <v>53</v>
      </c>
      <c r="M21" s="2" t="n">
        <f aca="false">M20+$E$8</f>
        <v>-10.2164789745604</v>
      </c>
      <c r="N21" s="2" t="n">
        <f aca="false">N20+$F$8</f>
        <v>750.242188267645</v>
      </c>
      <c r="S21" s="3" t="n">
        <f aca="false">S20+2*$W$5</f>
        <v>-29.2331163951277</v>
      </c>
      <c r="T21" s="1" t="s">
        <v>53</v>
      </c>
      <c r="U21" s="2" t="n">
        <f aca="false">$X$10+$U$2/2*SIN(S21/180*PI())</f>
        <v>-118.4913434424</v>
      </c>
      <c r="V21" s="2" t="n">
        <f aca="false">$Y$10+$U$2/2*COS(S21/180*PI())</f>
        <v>857.7689228896</v>
      </c>
      <c r="W21" s="3" t="n">
        <f aca="false">W20+2*$W$5</f>
        <v>60.7668836048724</v>
      </c>
    </row>
    <row r="22" customFormat="false" ht="12.8" hidden="false" customHeight="false" outlineLevel="0" collapsed="false">
      <c r="A22" s="1" t="s">
        <v>54</v>
      </c>
      <c r="B22" s="2" t="n">
        <f aca="false">B21+$E$8</f>
        <v>-14.4470679722477</v>
      </c>
      <c r="C22" s="2" t="n">
        <f aca="false">C21+$F$8</f>
        <v>768.226932655613</v>
      </c>
      <c r="L22" s="1" t="s">
        <v>55</v>
      </c>
      <c r="M22" s="2" t="n">
        <f aca="false">M21+$E$8</f>
        <v>-21.5770679722477</v>
      </c>
      <c r="N22" s="2" t="n">
        <f aca="false">N21+$F$8</f>
        <v>760.036932655613</v>
      </c>
      <c r="S22" s="3" t="n">
        <f aca="false">S21+2*$W$5</f>
        <v>-19.2331163951277</v>
      </c>
      <c r="T22" s="1" t="s">
        <v>55</v>
      </c>
      <c r="U22" s="2" t="n">
        <f aca="false">$X$10+$U$2/2*SIN(S22/180*PI())</f>
        <v>-117.21972995465</v>
      </c>
      <c r="V22" s="2" t="n">
        <f aca="false">$Y$10+$U$2/2*COS(S22/180*PI())</f>
        <v>858.341292308953</v>
      </c>
      <c r="W22" s="3" t="n">
        <f aca="false">W21+2*$W$5</f>
        <v>70.7668836048724</v>
      </c>
    </row>
    <row r="23" customFormat="false" ht="12.8" hidden="false" customHeight="false" outlineLevel="0" collapsed="false">
      <c r="A23" s="1" t="s">
        <v>56</v>
      </c>
      <c r="B23" s="2" t="n">
        <f aca="false">B22+$E$8</f>
        <v>-25.807656969935</v>
      </c>
      <c r="C23" s="2" t="n">
        <f aca="false">C22+$F$8</f>
        <v>778.021677043581</v>
      </c>
      <c r="L23" s="1" t="s">
        <v>57</v>
      </c>
      <c r="M23" s="2" t="n">
        <f aca="false">M22+$E$8</f>
        <v>-32.937656969935</v>
      </c>
      <c r="N23" s="2" t="n">
        <f aca="false">N22+$F$8</f>
        <v>769.831677043581</v>
      </c>
      <c r="S23" s="3" t="n">
        <f aca="false">S22+2*$W$5</f>
        <v>-9.2331163951277</v>
      </c>
      <c r="T23" s="1" t="s">
        <v>57</v>
      </c>
      <c r="U23" s="2" t="n">
        <f aca="false">$X$10+$U$2/2*SIN(S23/180*PI())</f>
        <v>-115.868044226457</v>
      </c>
      <c r="V23" s="2" t="n">
        <f aca="false">$Y$10+$U$2/2*COS(S23/180*PI())</f>
        <v>858.684152785876</v>
      </c>
      <c r="W23" s="3" t="n">
        <f aca="false">W22+2*$W$5</f>
        <v>80.7668836048724</v>
      </c>
    </row>
    <row r="24" customFormat="false" ht="12.8" hidden="false" customHeight="false" outlineLevel="0" collapsed="false">
      <c r="A24" s="1" t="s">
        <v>58</v>
      </c>
      <c r="B24" s="2" t="n">
        <f aca="false">B23+$E$8</f>
        <v>-37.1682459676223</v>
      </c>
      <c r="C24" s="2" t="n">
        <f aca="false">C23+$F$8</f>
        <v>787.816421431548</v>
      </c>
      <c r="L24" s="1" t="s">
        <v>59</v>
      </c>
      <c r="M24" s="2" t="n">
        <f aca="false">M23+$E$8</f>
        <v>-44.2982459676223</v>
      </c>
      <c r="N24" s="2" t="n">
        <f aca="false">N23+$F$8</f>
        <v>779.626421431548</v>
      </c>
      <c r="S24" s="3" t="n">
        <f aca="false">S23+2*$W$5</f>
        <v>0.766883604872305</v>
      </c>
      <c r="T24" s="1" t="s">
        <v>59</v>
      </c>
      <c r="U24" s="2" t="n">
        <f aca="false">$X$10+$U$2/2*SIN(S24/180*PI())</f>
        <v>-114.477356544684</v>
      </c>
      <c r="V24" s="2" t="n">
        <f aca="false">$Y$10+$U$2/2*COS(S24/180*PI())</f>
        <v>858.787086678271</v>
      </c>
      <c r="W24" s="3" t="n">
        <f aca="false">W23+2*$W$5</f>
        <v>90.7668836048724</v>
      </c>
    </row>
    <row r="25" customFormat="false" ht="12.8" hidden="false" customHeight="false" outlineLevel="0" collapsed="false">
      <c r="A25" s="1" t="s">
        <v>60</v>
      </c>
      <c r="B25" s="2" t="n">
        <f aca="false">B24+$E$8</f>
        <v>-48.5288349653096</v>
      </c>
      <c r="C25" s="2" t="n">
        <f aca="false">C24+$F$8</f>
        <v>797.611165819516</v>
      </c>
      <c r="L25" s="1" t="s">
        <v>61</v>
      </c>
      <c r="M25" s="2" t="n">
        <f aca="false">M24+$E$8</f>
        <v>-55.6588349653096</v>
      </c>
      <c r="N25" s="2" t="n">
        <f aca="false">N24+$F$8</f>
        <v>789.421165819516</v>
      </c>
      <c r="S25" s="3" t="n">
        <f aca="false">S24+2*$W$5</f>
        <v>10.7668836048723</v>
      </c>
      <c r="T25" s="1" t="s">
        <v>61</v>
      </c>
      <c r="U25" s="2" t="n">
        <f aca="false">$X$10+$U$2/2*SIN(S25/180*PI())</f>
        <v>-113.089922250822</v>
      </c>
      <c r="V25" s="2" t="n">
        <f aca="false">$Y$10+$U$2/2*COS(S25/180*PI())</f>
        <v>858.646966391906</v>
      </c>
      <c r="W25" s="3" t="n">
        <f aca="false">W24+2*$W$5</f>
        <v>100.766883604872</v>
      </c>
    </row>
    <row r="26" customFormat="false" ht="12.8" hidden="false" customHeight="false" outlineLevel="0" collapsed="false">
      <c r="A26" s="1" t="s">
        <v>62</v>
      </c>
      <c r="B26" s="2" t="n">
        <f aca="false">B25+$E$8</f>
        <v>-59.8894239629969</v>
      </c>
      <c r="C26" s="2" t="n">
        <f aca="false">C25+$F$8</f>
        <v>807.405910207484</v>
      </c>
      <c r="L26" s="1" t="s">
        <v>63</v>
      </c>
      <c r="M26" s="2" t="n">
        <f aca="false">M25+$E$8</f>
        <v>-67.0194239629969</v>
      </c>
      <c r="N26" s="2" t="n">
        <f aca="false">N25+$F$8</f>
        <v>799.215910207484</v>
      </c>
      <c r="S26" s="3" t="n">
        <f aca="false">S25+2*$W$5</f>
        <v>20.7668836048723</v>
      </c>
      <c r="T26" s="1" t="s">
        <v>63</v>
      </c>
      <c r="U26" s="2" t="n">
        <f aca="false">$X$10+$U$2/2*SIN(S26/180*PI())</f>
        <v>-111.747897833812</v>
      </c>
      <c r="V26" s="2" t="n">
        <f aca="false">$Y$10+$U$2/2*COS(S26/180*PI())</f>
        <v>858.268049410778</v>
      </c>
      <c r="W26" s="3" t="n">
        <f aca="false">W25+2*$W$5</f>
        <v>110.766883604872</v>
      </c>
    </row>
    <row r="27" customFormat="false" ht="12.8" hidden="false" customHeight="false" outlineLevel="0" collapsed="false">
      <c r="A27" s="1" t="s">
        <v>64</v>
      </c>
      <c r="B27" s="2" t="n">
        <f aca="false">B26+$E$8</f>
        <v>-71.2500129606842</v>
      </c>
      <c r="C27" s="2" t="n">
        <f aca="false">C26+$F$8</f>
        <v>817.200654595452</v>
      </c>
      <c r="L27" s="1" t="s">
        <v>65</v>
      </c>
      <c r="M27" s="2" t="n">
        <f aca="false">M26+$E$8</f>
        <v>-78.3800129606842</v>
      </c>
      <c r="N27" s="2" t="n">
        <f aca="false">N26+$F$8</f>
        <v>809.010654595452</v>
      </c>
      <c r="S27" s="3" t="n">
        <f aca="false">S26+2*$W$5</f>
        <v>30.7668836048723</v>
      </c>
      <c r="T27" s="1" t="s">
        <v>65</v>
      </c>
      <c r="U27" s="2" t="n">
        <f aca="false">$X$10+$U$2/2*SIN(S27/180*PI())</f>
        <v>-110.492060026469</v>
      </c>
      <c r="V27" s="2" t="n">
        <f aca="false">$Y$10+$U$2/2*COS(S27/180*PI())</f>
        <v>857.661848935616</v>
      </c>
      <c r="W27" s="3" t="n">
        <f aca="false">W26+2*$W$5</f>
        <v>120.766883604872</v>
      </c>
    </row>
    <row r="28" customFormat="false" ht="12.8" hidden="false" customHeight="false" outlineLevel="0" collapsed="false">
      <c r="A28" s="1" t="s">
        <v>66</v>
      </c>
      <c r="B28" s="2" t="n">
        <f aca="false">B27+$E$8</f>
        <v>-82.6106019583715</v>
      </c>
      <c r="C28" s="2" t="n">
        <f aca="false">C27+$F$8</f>
        <v>826.995398983419</v>
      </c>
      <c r="L28" s="1" t="s">
        <v>67</v>
      </c>
      <c r="M28" s="2" t="n">
        <f aca="false">M27+$E$8</f>
        <v>-89.7406019583715</v>
      </c>
      <c r="N28" s="2" t="n">
        <f aca="false">N27+$F$8</f>
        <v>818.805398983419</v>
      </c>
      <c r="S28" s="3" t="n">
        <f aca="false">S27+2*$W$5</f>
        <v>40.7668836048723</v>
      </c>
      <c r="T28" s="1" t="s">
        <v>67</v>
      </c>
      <c r="U28" s="2" t="n">
        <f aca="false">$X$10+$U$2/2*SIN(S28/180*PI())</f>
        <v>-109.360566825085</v>
      </c>
      <c r="V28" s="2" t="n">
        <f aca="false">$Y$10+$U$2/2*COS(S28/180*PI())</f>
        <v>856.846784061107</v>
      </c>
      <c r="W28" s="3" t="n">
        <f aca="false">W27+2*$W$5</f>
        <v>130.766883604872</v>
      </c>
    </row>
    <row r="29" customFormat="false" ht="12.8" hidden="false" customHeight="false" outlineLevel="0" collapsed="false">
      <c r="A29" s="1" t="s">
        <v>68</v>
      </c>
      <c r="B29" s="2" t="n">
        <f aca="false">B28+$E$8</f>
        <v>-93.9711909560588</v>
      </c>
      <c r="C29" s="2" t="n">
        <f aca="false">C28+$F$8</f>
        <v>836.790143371387</v>
      </c>
      <c r="L29" s="1" t="s">
        <v>69</v>
      </c>
      <c r="M29" s="2" t="n">
        <f aca="false">M28+$E$8</f>
        <v>-101.101190956059</v>
      </c>
      <c r="N29" s="2" t="n">
        <f aca="false">N28+$F$8</f>
        <v>828.600143371387</v>
      </c>
      <c r="S29" s="3" t="n">
        <f aca="false">S28+2*$W$5</f>
        <v>50.7668836048723</v>
      </c>
      <c r="T29" s="1" t="s">
        <v>69</v>
      </c>
      <c r="U29" s="2" t="n">
        <f aca="false">$X$10+$U$2/2*SIN(S29/180*PI())</f>
        <v>-108.38779807802</v>
      </c>
      <c r="V29" s="2" t="n">
        <f aca="false">$Y$10+$U$2/2*COS(S29/180*PI())</f>
        <v>855.84762012102</v>
      </c>
      <c r="W29" s="3" t="n">
        <f aca="false">W28+2*$W$5</f>
        <v>140.766883604872</v>
      </c>
    </row>
    <row r="30" customFormat="false" ht="12.8" hidden="false" customHeight="false" outlineLevel="0" collapsed="false">
      <c r="B30" s="7"/>
      <c r="C30" s="7"/>
      <c r="E30" s="1" t="s">
        <v>3</v>
      </c>
      <c r="F30" s="1" t="s">
        <v>4</v>
      </c>
      <c r="S30" s="3" t="n">
        <f aca="false">S10</f>
        <v>-139.233116395128</v>
      </c>
      <c r="T30" s="1" t="s">
        <v>70</v>
      </c>
      <c r="U30" s="2" t="n">
        <f aca="false">$X$10+$U$2/2*SIN(S30/180*PI())</f>
        <v>-119.808294172251</v>
      </c>
      <c r="V30" s="2" t="n">
        <f aca="false">$Y$10+$U$2/2*COS(S30/180*PI())</f>
        <v>844.728822463574</v>
      </c>
      <c r="W30" s="3"/>
    </row>
    <row r="31" customFormat="false" ht="12.8" hidden="false" customHeight="false" outlineLevel="0" collapsed="false">
      <c r="A31" s="1" t="s">
        <v>71</v>
      </c>
      <c r="B31" s="2" t="n">
        <v>7.5</v>
      </c>
      <c r="C31" s="7"/>
      <c r="E31" s="2" t="n">
        <f aca="false">B31*SIN(J2/180*PI())</f>
        <v>-5.68029449884365</v>
      </c>
      <c r="F31" s="2" t="n">
        <f aca="false">B31*COS(J2/180*PI())</f>
        <v>4.89737219398388</v>
      </c>
      <c r="H31" s="1" t="s">
        <v>72</v>
      </c>
      <c r="I31" s="3" t="n">
        <f aca="false">J2+180-45</f>
        <v>85.7668836048724</v>
      </c>
    </row>
    <row r="32" customFormat="false" ht="12.8" hidden="false" customHeight="false" outlineLevel="0" collapsed="false">
      <c r="B32" s="7"/>
      <c r="C32" s="7"/>
    </row>
    <row r="33" customFormat="false" ht="12.8" hidden="false" customHeight="false" outlineLevel="0" collapsed="false">
      <c r="A33" s="1" t="s">
        <v>73</v>
      </c>
      <c r="B33" s="2" t="n">
        <f aca="false">B2-E31/2</f>
        <v>120.970147249422</v>
      </c>
      <c r="C33" s="2" t="n">
        <f aca="false">C2-F31/2</f>
        <v>643.931313903008</v>
      </c>
    </row>
    <row r="34" customFormat="false" ht="12.8" hidden="false" customHeight="false" outlineLevel="0" collapsed="false">
      <c r="A34" s="1" t="s">
        <v>74</v>
      </c>
      <c r="B34" s="2" t="n">
        <f aca="false">B33+E$31</f>
        <v>115.289852750578</v>
      </c>
      <c r="C34" s="2" t="n">
        <f aca="false">C33+F$31</f>
        <v>648.828686096992</v>
      </c>
    </row>
    <row r="35" customFormat="false" ht="12.8" hidden="false" customHeight="false" outlineLevel="0" collapsed="false">
      <c r="A35" s="1" t="s">
        <v>75</v>
      </c>
      <c r="B35" s="2" t="n">
        <f aca="false">B34+E$31</f>
        <v>109.609558251735</v>
      </c>
      <c r="C35" s="2" t="n">
        <f aca="false">C34+F$31</f>
        <v>653.726058290976</v>
      </c>
      <c r="L35" s="1" t="s">
        <v>76</v>
      </c>
      <c r="M35" s="2" t="n">
        <v>28</v>
      </c>
      <c r="N35" s="1" t="s">
        <v>20</v>
      </c>
      <c r="O35" s="1" t="n">
        <f aca="false">M35/M44</f>
        <v>20</v>
      </c>
    </row>
    <row r="36" customFormat="false" ht="12.8" hidden="false" customHeight="false" outlineLevel="0" collapsed="false">
      <c r="A36" s="1" t="s">
        <v>77</v>
      </c>
      <c r="B36" s="2" t="n">
        <f aca="false">B35+E$31</f>
        <v>103.929263752891</v>
      </c>
      <c r="C36" s="2" t="n">
        <f aca="false">C35+F$31</f>
        <v>658.62343048496</v>
      </c>
      <c r="L36" s="1" t="s">
        <v>78</v>
      </c>
      <c r="M36" s="2" t="n">
        <v>18</v>
      </c>
      <c r="N36" s="0"/>
      <c r="O36" s="0"/>
    </row>
    <row r="37" customFormat="false" ht="12.8" hidden="false" customHeight="false" outlineLevel="0" collapsed="false">
      <c r="A37" s="1" t="s">
        <v>79</v>
      </c>
      <c r="B37" s="2" t="n">
        <f aca="false">B36+E$31</f>
        <v>98.2489692540472</v>
      </c>
      <c r="C37" s="2" t="n">
        <f aca="false">C36+F$31</f>
        <v>663.520802678944</v>
      </c>
      <c r="L37" s="1" t="s">
        <v>80</v>
      </c>
      <c r="M37" s="2" t="n">
        <f aca="false">SQRT(SUMSQ(M35:M36))</f>
        <v>33.2866339541865</v>
      </c>
    </row>
    <row r="38" customFormat="false" ht="12.8" hidden="false" customHeight="false" outlineLevel="0" collapsed="false">
      <c r="A38" s="1" t="s">
        <v>81</v>
      </c>
      <c r="B38" s="2" t="n">
        <f aca="false">B37+E$31</f>
        <v>92.5686747552036</v>
      </c>
      <c r="C38" s="2" t="n">
        <f aca="false">C37+F$31</f>
        <v>668.418174872927</v>
      </c>
    </row>
    <row r="39" customFormat="false" ht="12.8" hidden="false" customHeight="false" outlineLevel="0" collapsed="false">
      <c r="A39" s="1" t="s">
        <v>82</v>
      </c>
      <c r="B39" s="2" t="n">
        <f aca="false">B38+E$31</f>
        <v>86.8883802563599</v>
      </c>
      <c r="C39" s="2" t="n">
        <f aca="false">C38+F$31</f>
        <v>673.315547066911</v>
      </c>
      <c r="L39" s="1" t="s">
        <v>83</v>
      </c>
      <c r="M39" s="3" t="n">
        <f aca="false">ASIN(M36/M35)*180/PI()</f>
        <v>40.0052008848602</v>
      </c>
    </row>
    <row r="40" customFormat="false" ht="12.8" hidden="false" customHeight="false" outlineLevel="0" collapsed="false">
      <c r="A40" s="1" t="s">
        <v>84</v>
      </c>
      <c r="B40" s="2" t="n">
        <f aca="false">B39+E$31</f>
        <v>81.2080857575163</v>
      </c>
      <c r="C40" s="2" t="n">
        <f aca="false">C39+F$31</f>
        <v>678.212919260895</v>
      </c>
      <c r="L40" s="1" t="s">
        <v>26</v>
      </c>
      <c r="M40" s="3" t="n">
        <f aca="false">J2-M39</f>
        <v>-89.2383172799878</v>
      </c>
    </row>
    <row r="41" customFormat="false" ht="12.8" hidden="false" customHeight="false" outlineLevel="0" collapsed="false">
      <c r="A41" s="1" t="s">
        <v>85</v>
      </c>
      <c r="B41" s="2" t="n">
        <f aca="false">B40+E$31</f>
        <v>75.5277912586726</v>
      </c>
      <c r="C41" s="2" t="n">
        <f aca="false">C40+F$31</f>
        <v>683.110291454879</v>
      </c>
    </row>
    <row r="42" customFormat="false" ht="12.8" hidden="false" customHeight="false" outlineLevel="0" collapsed="false">
      <c r="A42" s="1" t="s">
        <v>86</v>
      </c>
      <c r="B42" s="2" t="n">
        <f aca="false">B41+E$31</f>
        <v>69.847496759829</v>
      </c>
      <c r="C42" s="2" t="n">
        <f aca="false">C41+F$31</f>
        <v>688.007663648863</v>
      </c>
      <c r="L42" s="1" t="s">
        <v>87</v>
      </c>
      <c r="M42" s="2" t="n">
        <f aca="false">M10-P8/2</f>
        <v>120.808980798767</v>
      </c>
      <c r="N42" s="2" t="n">
        <f aca="false">N10-Q8/2</f>
        <v>637.276136326417</v>
      </c>
    </row>
    <row r="43" customFormat="false" ht="12.8" hidden="false" customHeight="false" outlineLevel="0" collapsed="false">
      <c r="A43" s="1" t="s">
        <v>88</v>
      </c>
      <c r="B43" s="2" t="n">
        <f aca="false">B42+E$31</f>
        <v>64.1672022609853</v>
      </c>
      <c r="C43" s="2" t="n">
        <f aca="false">C42+F$31</f>
        <v>692.905035842847</v>
      </c>
      <c r="P43" s="1" t="s">
        <v>3</v>
      </c>
      <c r="Q43" s="1" t="s">
        <v>4</v>
      </c>
    </row>
    <row r="44" customFormat="false" ht="12.8" hidden="false" customHeight="false" outlineLevel="0" collapsed="false">
      <c r="A44" s="1" t="s">
        <v>89</v>
      </c>
      <c r="B44" s="2" t="n">
        <f aca="false">B43+E$31</f>
        <v>58.4869077621417</v>
      </c>
      <c r="C44" s="2" t="n">
        <f aca="false">C43+F$31</f>
        <v>697.802408036831</v>
      </c>
      <c r="L44" s="1" t="s">
        <v>90</v>
      </c>
      <c r="M44" s="2" t="n">
        <v>1.4</v>
      </c>
      <c r="P44" s="2" t="n">
        <f aca="false">-M44*SIN(M40/180*PI())</f>
        <v>1.39987629291161</v>
      </c>
      <c r="Q44" s="2" t="n">
        <f aca="false">-M44*COS(M40/180*PI())</f>
        <v>-0.0186108716623937</v>
      </c>
    </row>
    <row r="45" customFormat="false" ht="12.8" hidden="false" customHeight="false" outlineLevel="0" collapsed="false">
      <c r="A45" s="1" t="s">
        <v>91</v>
      </c>
      <c r="B45" s="2" t="n">
        <f aca="false">B44+E$31</f>
        <v>52.806613263298</v>
      </c>
      <c r="C45" s="2" t="n">
        <f aca="false">C44+F$31</f>
        <v>702.699780230814</v>
      </c>
    </row>
    <row r="46" customFormat="false" ht="12.8" hidden="false" customHeight="false" outlineLevel="0" collapsed="false">
      <c r="A46" s="1" t="s">
        <v>92</v>
      </c>
      <c r="B46" s="2" t="n">
        <f aca="false">B45+E$31</f>
        <v>47.1263187644544</v>
      </c>
      <c r="C46" s="2" t="n">
        <f aca="false">C45+F$31</f>
        <v>707.597152424798</v>
      </c>
      <c r="L46" s="1" t="s">
        <v>30</v>
      </c>
      <c r="M46" s="2" t="n">
        <f aca="false">M42+P44/2</f>
        <v>121.508918945222</v>
      </c>
      <c r="N46" s="2" t="n">
        <f aca="false">N42+Q44/2</f>
        <v>637.266830890586</v>
      </c>
    </row>
    <row r="47" customFormat="false" ht="12.8" hidden="false" customHeight="false" outlineLevel="0" collapsed="false">
      <c r="A47" s="1" t="s">
        <v>93</v>
      </c>
      <c r="B47" s="2" t="n">
        <f aca="false">B46+E$31</f>
        <v>41.4460242656107</v>
      </c>
      <c r="C47" s="2" t="n">
        <f aca="false">C46+F$31</f>
        <v>712.494524618782</v>
      </c>
      <c r="L47" s="1" t="s">
        <v>33</v>
      </c>
      <c r="M47" s="2" t="n">
        <f aca="false">M46+$P$44</f>
        <v>122.908795238134</v>
      </c>
      <c r="N47" s="2" t="n">
        <f aca="false">N46+$Q$44</f>
        <v>637.248220018924</v>
      </c>
    </row>
    <row r="48" customFormat="false" ht="12.8" hidden="false" customHeight="false" outlineLevel="0" collapsed="false">
      <c r="A48" s="1" t="s">
        <v>94</v>
      </c>
      <c r="B48" s="2" t="n">
        <f aca="false">B47+E$31</f>
        <v>35.7657297667671</v>
      </c>
      <c r="C48" s="2" t="n">
        <f aca="false">C47+F$31</f>
        <v>717.391896812766</v>
      </c>
      <c r="L48" s="1" t="s">
        <v>35</v>
      </c>
      <c r="M48" s="2" t="n">
        <f aca="false">M47+$P$44</f>
        <v>124.308671531046</v>
      </c>
      <c r="N48" s="2" t="n">
        <f aca="false">N47+$Q$44</f>
        <v>637.229609147261</v>
      </c>
    </row>
    <row r="49" customFormat="false" ht="12.8" hidden="false" customHeight="false" outlineLevel="0" collapsed="false">
      <c r="A49" s="1" t="s">
        <v>95</v>
      </c>
      <c r="B49" s="2" t="n">
        <f aca="false">B48+E$31</f>
        <v>30.0854352679234</v>
      </c>
      <c r="C49" s="2" t="n">
        <f aca="false">C48+F$31</f>
        <v>722.28926900675</v>
      </c>
      <c r="L49" s="1" t="s">
        <v>37</v>
      </c>
      <c r="M49" s="2" t="n">
        <f aca="false">M48+$P$44</f>
        <v>125.708547823957</v>
      </c>
      <c r="N49" s="2" t="n">
        <f aca="false">N48+$Q$44</f>
        <v>637.210998275599</v>
      </c>
    </row>
    <row r="50" customFormat="false" ht="12.8" hidden="false" customHeight="false" outlineLevel="0" collapsed="false">
      <c r="A50" s="1" t="s">
        <v>96</v>
      </c>
      <c r="B50" s="2" t="n">
        <f aca="false">B49+E$31</f>
        <v>24.4051407690798</v>
      </c>
      <c r="C50" s="2" t="n">
        <f aca="false">C49+F$31</f>
        <v>727.186641200734</v>
      </c>
      <c r="L50" s="1" t="s">
        <v>39</v>
      </c>
      <c r="M50" s="2" t="n">
        <f aca="false">M49+$P$44</f>
        <v>127.108424116869</v>
      </c>
      <c r="N50" s="2" t="n">
        <f aca="false">N49+$Q$44</f>
        <v>637.192387403936</v>
      </c>
    </row>
    <row r="51" customFormat="false" ht="12.8" hidden="false" customHeight="false" outlineLevel="0" collapsed="false">
      <c r="A51" s="1" t="s">
        <v>97</v>
      </c>
      <c r="B51" s="2" t="n">
        <f aca="false">B50+E$31</f>
        <v>18.7248462702361</v>
      </c>
      <c r="C51" s="2" t="n">
        <f aca="false">C50+F$31</f>
        <v>732.084013394718</v>
      </c>
      <c r="L51" s="1" t="s">
        <v>41</v>
      </c>
      <c r="M51" s="2" t="n">
        <f aca="false">M50+$P$44</f>
        <v>128.50830040978</v>
      </c>
      <c r="N51" s="2" t="n">
        <f aca="false">N50+$Q$44</f>
        <v>637.173776532274</v>
      </c>
    </row>
    <row r="52" customFormat="false" ht="12.8" hidden="false" customHeight="false" outlineLevel="0" collapsed="false">
      <c r="A52" s="1" t="s">
        <v>98</v>
      </c>
      <c r="B52" s="2" t="n">
        <f aca="false">B51+E$31</f>
        <v>13.0445517713925</v>
      </c>
      <c r="C52" s="2" t="n">
        <f aca="false">C51+F$31</f>
        <v>736.981385588702</v>
      </c>
      <c r="L52" s="1" t="s">
        <v>43</v>
      </c>
      <c r="M52" s="2" t="n">
        <f aca="false">M51+$P$44</f>
        <v>129.908176702692</v>
      </c>
      <c r="N52" s="2" t="n">
        <f aca="false">N51+$Q$44</f>
        <v>637.155165660611</v>
      </c>
    </row>
    <row r="53" customFormat="false" ht="12.8" hidden="false" customHeight="false" outlineLevel="0" collapsed="false">
      <c r="A53" s="1" t="s">
        <v>99</v>
      </c>
      <c r="B53" s="2" t="n">
        <f aca="false">B52+E$31</f>
        <v>7.36425727254879</v>
      </c>
      <c r="C53" s="2" t="n">
        <f aca="false">C52+F$31</f>
        <v>741.878757782685</v>
      </c>
      <c r="L53" s="1" t="s">
        <v>45</v>
      </c>
      <c r="M53" s="2" t="n">
        <f aca="false">M52+$P$44</f>
        <v>131.308052995604</v>
      </c>
      <c r="N53" s="2" t="n">
        <f aca="false">N52+$Q$44</f>
        <v>637.136554788949</v>
      </c>
    </row>
    <row r="54" customFormat="false" ht="12.8" hidden="false" customHeight="false" outlineLevel="0" collapsed="false">
      <c r="A54" s="1" t="s">
        <v>100</v>
      </c>
      <c r="B54" s="2" t="n">
        <f aca="false">B53+E$31</f>
        <v>1.68396277370514</v>
      </c>
      <c r="C54" s="2" t="n">
        <f aca="false">C53+F$31</f>
        <v>746.776129976669</v>
      </c>
      <c r="L54" s="1" t="s">
        <v>47</v>
      </c>
      <c r="M54" s="2" t="n">
        <f aca="false">M53+$P$44</f>
        <v>132.707929288515</v>
      </c>
      <c r="N54" s="2" t="n">
        <f aca="false">N53+$Q$44</f>
        <v>637.117943917287</v>
      </c>
    </row>
    <row r="55" customFormat="false" ht="12.8" hidden="false" customHeight="false" outlineLevel="0" collapsed="false">
      <c r="A55" s="1" t="s">
        <v>101</v>
      </c>
      <c r="B55" s="2" t="n">
        <f aca="false">B54+E$31</f>
        <v>-3.99633172513851</v>
      </c>
      <c r="C55" s="2" t="n">
        <f aca="false">C54+F$31</f>
        <v>751.673502170653</v>
      </c>
      <c r="L55" s="1" t="s">
        <v>49</v>
      </c>
      <c r="M55" s="2" t="n">
        <f aca="false">M54+$P$44</f>
        <v>134.107805581427</v>
      </c>
      <c r="N55" s="2" t="n">
        <f aca="false">N54+$Q$44</f>
        <v>637.099333045624</v>
      </c>
    </row>
    <row r="56" customFormat="false" ht="12.8" hidden="false" customHeight="false" outlineLevel="0" collapsed="false">
      <c r="A56" s="1" t="s">
        <v>102</v>
      </c>
      <c r="B56" s="2" t="n">
        <f aca="false">B55+E$31</f>
        <v>-9.67662622398217</v>
      </c>
      <c r="C56" s="2" t="n">
        <f aca="false">C55+F$31</f>
        <v>756.570874364637</v>
      </c>
      <c r="L56" s="1" t="s">
        <v>51</v>
      </c>
      <c r="M56" s="2" t="n">
        <f aca="false">M55+$P$44</f>
        <v>135.507681874339</v>
      </c>
      <c r="N56" s="2" t="n">
        <f aca="false">N55+$Q$44</f>
        <v>637.080722173962</v>
      </c>
    </row>
    <row r="57" customFormat="false" ht="12.8" hidden="false" customHeight="false" outlineLevel="0" collapsed="false">
      <c r="A57" s="1" t="s">
        <v>103</v>
      </c>
      <c r="B57" s="2" t="n">
        <f aca="false">B56+E$31</f>
        <v>-15.3569207228258</v>
      </c>
      <c r="C57" s="2" t="n">
        <f aca="false">C56+F$31</f>
        <v>761.468246558621</v>
      </c>
      <c r="L57" s="1" t="s">
        <v>53</v>
      </c>
      <c r="M57" s="2" t="n">
        <f aca="false">M56+$P$44</f>
        <v>136.90755816725</v>
      </c>
      <c r="N57" s="2" t="n">
        <f aca="false">N56+$Q$44</f>
        <v>637.062111302299</v>
      </c>
    </row>
    <row r="58" customFormat="false" ht="12.8" hidden="false" customHeight="false" outlineLevel="0" collapsed="false">
      <c r="A58" s="1" t="s">
        <v>104</v>
      </c>
      <c r="B58" s="2" t="n">
        <f aca="false">B57+E$31</f>
        <v>-21.0372152216695</v>
      </c>
      <c r="C58" s="2" t="n">
        <f aca="false">C57+F$31</f>
        <v>766.365618752605</v>
      </c>
      <c r="L58" s="1" t="s">
        <v>55</v>
      </c>
      <c r="M58" s="2" t="n">
        <f aca="false">M57+$P$44</f>
        <v>138.307434460162</v>
      </c>
      <c r="N58" s="2" t="n">
        <f aca="false">N57+$Q$44</f>
        <v>637.043500430637</v>
      </c>
    </row>
    <row r="59" customFormat="false" ht="12.8" hidden="false" customHeight="false" outlineLevel="0" collapsed="false">
      <c r="A59" s="1" t="s">
        <v>105</v>
      </c>
      <c r="B59" s="2" t="n">
        <f aca="false">B58+E$31</f>
        <v>-26.7175097205131</v>
      </c>
      <c r="C59" s="2" t="n">
        <f aca="false">C58+F$31</f>
        <v>771.262990946589</v>
      </c>
      <c r="L59" s="1" t="s">
        <v>57</v>
      </c>
      <c r="M59" s="2" t="n">
        <f aca="false">M58+$P$44</f>
        <v>139.707310753073</v>
      </c>
      <c r="N59" s="2" t="n">
        <f aca="false">N58+$Q$44</f>
        <v>637.024889558975</v>
      </c>
    </row>
    <row r="60" customFormat="false" ht="12.8" hidden="false" customHeight="false" outlineLevel="0" collapsed="false">
      <c r="A60" s="1" t="s">
        <v>106</v>
      </c>
      <c r="B60" s="2" t="n">
        <f aca="false">B59+E$31</f>
        <v>-32.3978042193568</v>
      </c>
      <c r="C60" s="2" t="n">
        <f aca="false">C59+F$31</f>
        <v>776.160363140573</v>
      </c>
      <c r="L60" s="1" t="s">
        <v>59</v>
      </c>
      <c r="M60" s="2" t="n">
        <f aca="false">M59+$P$44</f>
        <v>141.107187045985</v>
      </c>
      <c r="N60" s="2" t="n">
        <f aca="false">N59+$Q$44</f>
        <v>637.006278687312</v>
      </c>
    </row>
    <row r="61" customFormat="false" ht="12.8" hidden="false" customHeight="false" outlineLevel="0" collapsed="false">
      <c r="A61" s="1" t="s">
        <v>107</v>
      </c>
      <c r="B61" s="2" t="n">
        <f aca="false">B60+E$31</f>
        <v>-38.0780987182004</v>
      </c>
      <c r="C61" s="2" t="n">
        <f aca="false">C60+F$31</f>
        <v>781.057735334556</v>
      </c>
      <c r="L61" s="1" t="s">
        <v>61</v>
      </c>
      <c r="M61" s="2" t="n">
        <f aca="false">M60+$P$44</f>
        <v>142.507063338897</v>
      </c>
      <c r="N61" s="2" t="n">
        <f aca="false">N60+$Q$44</f>
        <v>636.98766781565</v>
      </c>
    </row>
    <row r="62" customFormat="false" ht="12.8" hidden="false" customHeight="false" outlineLevel="0" collapsed="false">
      <c r="A62" s="1" t="s">
        <v>108</v>
      </c>
      <c r="B62" s="2" t="n">
        <f aca="false">B61+E$31</f>
        <v>-43.7583932170441</v>
      </c>
      <c r="C62" s="2" t="n">
        <f aca="false">C61+F$31</f>
        <v>785.95510752854</v>
      </c>
      <c r="L62" s="1" t="s">
        <v>63</v>
      </c>
      <c r="M62" s="2" t="n">
        <f aca="false">M61+$P$44</f>
        <v>143.906939631808</v>
      </c>
      <c r="N62" s="2" t="n">
        <f aca="false">N61+$Q$44</f>
        <v>636.969056943987</v>
      </c>
    </row>
    <row r="63" customFormat="false" ht="12.8" hidden="false" customHeight="false" outlineLevel="0" collapsed="false">
      <c r="A63" s="1" t="s">
        <v>109</v>
      </c>
      <c r="B63" s="2" t="n">
        <f aca="false">B62+E$31</f>
        <v>-49.4386877158877</v>
      </c>
      <c r="C63" s="2" t="n">
        <f aca="false">C62+F$31</f>
        <v>790.852479722524</v>
      </c>
      <c r="L63" s="1" t="s">
        <v>65</v>
      </c>
      <c r="M63" s="2" t="n">
        <f aca="false">M62+$P$44</f>
        <v>145.30681592472</v>
      </c>
      <c r="N63" s="2" t="n">
        <f aca="false">N62+$Q$44</f>
        <v>636.950446072325</v>
      </c>
    </row>
    <row r="64" customFormat="false" ht="12.8" hidden="false" customHeight="false" outlineLevel="0" collapsed="false">
      <c r="A64" s="1" t="s">
        <v>110</v>
      </c>
      <c r="B64" s="2" t="n">
        <f aca="false">B63+E$31</f>
        <v>-55.1189822147314</v>
      </c>
      <c r="C64" s="2" t="n">
        <f aca="false">C63+F$31</f>
        <v>795.749851916508</v>
      </c>
      <c r="L64" s="8" t="s">
        <v>67</v>
      </c>
      <c r="M64" s="9" t="n">
        <f aca="false">M63+$P$44</f>
        <v>146.706692217631</v>
      </c>
      <c r="N64" s="9" t="n">
        <f aca="false">N63+$Q$44</f>
        <v>636.931835200662</v>
      </c>
    </row>
    <row r="65" customFormat="false" ht="12.8" hidden="false" customHeight="false" outlineLevel="0" collapsed="false">
      <c r="A65" s="1" t="s">
        <v>111</v>
      </c>
      <c r="B65" s="2" t="n">
        <f aca="false">B64+E$31</f>
        <v>-60.799276713575</v>
      </c>
      <c r="C65" s="2" t="n">
        <f aca="false">C64+F$31</f>
        <v>800.647224110492</v>
      </c>
      <c r="L65" s="8" t="s">
        <v>69</v>
      </c>
      <c r="M65" s="9" t="n">
        <f aca="false">M64+$P$44</f>
        <v>148.106568510543</v>
      </c>
      <c r="N65" s="9" t="n">
        <f aca="false">N64+$Q$44</f>
        <v>636.913224329</v>
      </c>
    </row>
    <row r="66" customFormat="false" ht="12.8" hidden="false" customHeight="false" outlineLevel="0" collapsed="false">
      <c r="A66" s="1" t="s">
        <v>112</v>
      </c>
      <c r="B66" s="2" t="n">
        <f aca="false">B65+E$31</f>
        <v>-66.4795712124187</v>
      </c>
      <c r="C66" s="2" t="n">
        <f aca="false">C65+F$31</f>
        <v>805.544596304476</v>
      </c>
      <c r="P66" s="1" t="s">
        <v>3</v>
      </c>
      <c r="Q66" s="1" t="s">
        <v>4</v>
      </c>
    </row>
    <row r="67" customFormat="false" ht="12.8" hidden="false" customHeight="false" outlineLevel="0" collapsed="false">
      <c r="A67" s="1" t="s">
        <v>113</v>
      </c>
      <c r="B67" s="2" t="n">
        <f aca="false">B66+E$31</f>
        <v>-72.1598657112623</v>
      </c>
      <c r="C67" s="2" t="n">
        <f aca="false">C66+F$31</f>
        <v>810.44196849846</v>
      </c>
      <c r="L67" s="1" t="s">
        <v>87</v>
      </c>
      <c r="M67" s="2" t="n">
        <f aca="false">M63+P44/2</f>
        <v>146.006754071176</v>
      </c>
      <c r="N67" s="2" t="n">
        <f aca="false">N63+Q44/2</f>
        <v>636.941140636494</v>
      </c>
      <c r="P67" s="2" t="n">
        <f aca="false">-M44*SIN(J2/180*PI())</f>
        <v>1.06032163978415</v>
      </c>
      <c r="Q67" s="2" t="n">
        <f aca="false">-M44*COS(J3/180*PI())</f>
        <v>-0.914318768645719</v>
      </c>
    </row>
    <row r="68" customFormat="false" ht="12.8" hidden="false" customHeight="false" outlineLevel="0" collapsed="false">
      <c r="A68" s="1" t="s">
        <v>114</v>
      </c>
      <c r="B68" s="2" t="n">
        <f aca="false">B67+E$31</f>
        <v>-77.840160210106</v>
      </c>
      <c r="C68" s="2" t="n">
        <f aca="false">C67+F$31</f>
        <v>815.339340692444</v>
      </c>
    </row>
    <row r="69" customFormat="false" ht="12.8" hidden="false" customHeight="false" outlineLevel="0" collapsed="false">
      <c r="A69" s="1" t="s">
        <v>115</v>
      </c>
      <c r="B69" s="2" t="n">
        <f aca="false">B68+E$31</f>
        <v>-83.5204547089496</v>
      </c>
      <c r="C69" s="2" t="n">
        <f aca="false">C68+F$31</f>
        <v>820.236712886427</v>
      </c>
      <c r="L69" s="1" t="s">
        <v>116</v>
      </c>
      <c r="M69" s="2" t="n">
        <f aca="false">M67+P67/2</f>
        <v>146.536914891068</v>
      </c>
      <c r="N69" s="2" t="n">
        <f aca="false">N67+Q67/2</f>
        <v>636.483981252171</v>
      </c>
    </row>
    <row r="70" customFormat="false" ht="12.8" hidden="false" customHeight="false" outlineLevel="0" collapsed="false">
      <c r="A70" s="1" t="s">
        <v>117</v>
      </c>
      <c r="B70" s="2" t="n">
        <f aca="false">B69+E$31</f>
        <v>-89.2007492077933</v>
      </c>
      <c r="C70" s="2" t="n">
        <f aca="false">C69+F$31</f>
        <v>825.134085080411</v>
      </c>
      <c r="L70" s="1" t="s">
        <v>118</v>
      </c>
      <c r="M70" s="2" t="n">
        <f aca="false">M69+$P$67</f>
        <v>147.597236530852</v>
      </c>
      <c r="N70" s="2" t="n">
        <f aca="false">N69+$Q$67</f>
        <v>635.569662483525</v>
      </c>
    </row>
    <row r="71" customFormat="false" ht="12.8" hidden="false" customHeight="false" outlineLevel="0" collapsed="false">
      <c r="A71" s="1" t="s">
        <v>119</v>
      </c>
      <c r="B71" s="2" t="n">
        <f aca="false">B70+E$31</f>
        <v>-94.881043706637</v>
      </c>
      <c r="C71" s="2" t="n">
        <f aca="false">C70+F$31</f>
        <v>830.031457274395</v>
      </c>
      <c r="L71" s="1" t="s">
        <v>120</v>
      </c>
      <c r="M71" s="2" t="n">
        <f aca="false">M70+$P$67</f>
        <v>148.657558170636</v>
      </c>
      <c r="N71" s="2" t="n">
        <f aca="false">N70+$Q$67</f>
        <v>634.65534371488</v>
      </c>
    </row>
    <row r="72" customFormat="false" ht="12.8" hidden="false" customHeight="false" outlineLevel="0" collapsed="false">
      <c r="A72" s="1" t="s">
        <v>121</v>
      </c>
      <c r="B72" s="2" t="n">
        <f aca="false">B71+E$31</f>
        <v>-100.561338205481</v>
      </c>
      <c r="C72" s="2" t="n">
        <f aca="false">C71+F$31</f>
        <v>834.928829468379</v>
      </c>
      <c r="L72" s="1" t="s">
        <v>122</v>
      </c>
      <c r="M72" s="2" t="n">
        <f aca="false">M71+$P$67</f>
        <v>149.71787981042</v>
      </c>
      <c r="N72" s="2" t="n">
        <f aca="false">N71+$Q$67</f>
        <v>633.741024946234</v>
      </c>
    </row>
    <row r="73" customFormat="false" ht="12.8" hidden="false" customHeight="false" outlineLevel="0" collapsed="false">
      <c r="L73" s="1" t="s">
        <v>123</v>
      </c>
      <c r="M73" s="2" t="n">
        <f aca="false">M72+$P$67</f>
        <v>150.778201450204</v>
      </c>
      <c r="N73" s="2" t="n">
        <f aca="false">N72+$Q$67</f>
        <v>632.826706177588</v>
      </c>
    </row>
    <row r="74" customFormat="false" ht="12.8" hidden="false" customHeight="false" outlineLevel="0" collapsed="false">
      <c r="L74" s="1" t="s">
        <v>124</v>
      </c>
      <c r="M74" s="2" t="n">
        <f aca="false">M73+$P$67</f>
        <v>151.838523089988</v>
      </c>
      <c r="N74" s="2" t="n">
        <f aca="false">N73+$Q$67</f>
        <v>631.912387408943</v>
      </c>
    </row>
    <row r="75" customFormat="false" ht="12.8" hidden="false" customHeight="false" outlineLevel="0" collapsed="false">
      <c r="L75" s="1" t="s">
        <v>125</v>
      </c>
      <c r="M75" s="2" t="n">
        <f aca="false">M74+$P$67</f>
        <v>152.898844729773</v>
      </c>
      <c r="N75" s="2" t="n">
        <f aca="false">N74+$Q$67</f>
        <v>630.998068640297</v>
      </c>
    </row>
    <row r="76" customFormat="false" ht="12.8" hidden="false" customHeight="false" outlineLevel="0" collapsed="false">
      <c r="L76" s="1" t="s">
        <v>126</v>
      </c>
      <c r="M76" s="2" t="n">
        <f aca="false">M75+$P$67</f>
        <v>153.959166369557</v>
      </c>
      <c r="N76" s="2" t="n">
        <f aca="false">N75+$Q$67</f>
        <v>630.083749871651</v>
      </c>
    </row>
    <row r="77" customFormat="false" ht="12.8" hidden="false" customHeight="false" outlineLevel="0" collapsed="false">
      <c r="L77" s="1" t="s">
        <v>127</v>
      </c>
      <c r="M77" s="2" t="n">
        <f aca="false">M76+$P$67</f>
        <v>155.019488009341</v>
      </c>
      <c r="N77" s="2" t="n">
        <f aca="false">N76+$Q$67</f>
        <v>629.169431103006</v>
      </c>
    </row>
    <row r="78" customFormat="false" ht="12.8" hidden="false" customHeight="false" outlineLevel="0" collapsed="false">
      <c r="L78" s="1" t="s">
        <v>128</v>
      </c>
      <c r="M78" s="2" t="n">
        <f aca="false">M77+$P$67</f>
        <v>156.079809649125</v>
      </c>
      <c r="N78" s="2" t="n">
        <f aca="false">N77+$Q$67</f>
        <v>628.25511233436</v>
      </c>
    </row>
    <row r="79" customFormat="false" ht="12.8" hidden="false" customHeight="false" outlineLevel="0" collapsed="false">
      <c r="L79" s="1" t="s">
        <v>129</v>
      </c>
      <c r="M79" s="2" t="n">
        <f aca="false">M78+$P$67</f>
        <v>157.140131288909</v>
      </c>
      <c r="N79" s="2" t="n">
        <f aca="false">N78+$Q$67</f>
        <v>627.340793565714</v>
      </c>
    </row>
    <row r="80" customFormat="false" ht="12.8" hidden="false" customHeight="false" outlineLevel="0" collapsed="false">
      <c r="L80" s="1" t="s">
        <v>130</v>
      </c>
      <c r="M80" s="2" t="n">
        <f aca="false">M79+$P$67</f>
        <v>158.200452928693</v>
      </c>
      <c r="N80" s="2" t="n">
        <f aca="false">N79+$Q$67</f>
        <v>626.426474797069</v>
      </c>
    </row>
    <row r="81" customFormat="false" ht="12.8" hidden="false" customHeight="false" outlineLevel="0" collapsed="false">
      <c r="L81" s="1" t="s">
        <v>131</v>
      </c>
      <c r="M81" s="2" t="n">
        <f aca="false">M80+$P$67</f>
        <v>159.260774568477</v>
      </c>
      <c r="N81" s="2" t="n">
        <f aca="false">N80+$Q$67</f>
        <v>625.512156028423</v>
      </c>
    </row>
    <row r="82" customFormat="false" ht="12.8" hidden="false" customHeight="false" outlineLevel="0" collapsed="false">
      <c r="L82" s="1" t="s">
        <v>132</v>
      </c>
      <c r="M82" s="2" t="n">
        <f aca="false">M81+$P$67</f>
        <v>160.321096208262</v>
      </c>
      <c r="N82" s="2" t="n">
        <f aca="false">N81+$Q$67</f>
        <v>624.597837259777</v>
      </c>
    </row>
    <row r="83" customFormat="false" ht="12.8" hidden="false" customHeight="false" outlineLevel="0" collapsed="false">
      <c r="L83" s="1" t="s">
        <v>133</v>
      </c>
      <c r="M83" s="2" t="n">
        <f aca="false">M82+$P$67</f>
        <v>161.381417848046</v>
      </c>
      <c r="N83" s="2" t="n">
        <f aca="false">N82+$Q$67</f>
        <v>623.683518491132</v>
      </c>
    </row>
    <row r="84" customFormat="false" ht="12.8" hidden="false" customHeight="false" outlineLevel="0" collapsed="false">
      <c r="L84" s="1" t="s">
        <v>134</v>
      </c>
      <c r="M84" s="2" t="n">
        <f aca="false">M83+$P$67</f>
        <v>162.44173948783</v>
      </c>
      <c r="N84" s="2" t="n">
        <f aca="false">N83+$Q$67</f>
        <v>622.769199722486</v>
      </c>
    </row>
    <row r="85" customFormat="false" ht="12.8" hidden="false" customHeight="false" outlineLevel="0" collapsed="false">
      <c r="L85" s="1" t="s">
        <v>135</v>
      </c>
      <c r="M85" s="2" t="n">
        <f aca="false">M84+$P$67</f>
        <v>163.502061127614</v>
      </c>
      <c r="N85" s="2" t="n">
        <f aca="false">N84+$Q$67</f>
        <v>621.85488095384</v>
      </c>
    </row>
    <row r="86" customFormat="false" ht="12.8" hidden="false" customHeight="false" outlineLevel="0" collapsed="false">
      <c r="L86" s="1" t="s">
        <v>136</v>
      </c>
      <c r="M86" s="2" t="n">
        <f aca="false">M85+$P$67</f>
        <v>164.562382767398</v>
      </c>
      <c r="N86" s="2" t="n">
        <f aca="false">N85+$Q$67</f>
        <v>620.940562185195</v>
      </c>
    </row>
    <row r="87" customFormat="false" ht="12.8" hidden="false" customHeight="false" outlineLevel="0" collapsed="false">
      <c r="L87" s="1" t="s">
        <v>137</v>
      </c>
      <c r="M87" s="2" t="n">
        <f aca="false">M86+$P$67</f>
        <v>165.622704407182</v>
      </c>
      <c r="N87" s="2" t="n">
        <f aca="false">N86+$Q$67</f>
        <v>620.026243416549</v>
      </c>
    </row>
    <row r="88" customFormat="false" ht="12.8" hidden="false" customHeight="false" outlineLevel="0" collapsed="false">
      <c r="L88" s="1" t="s">
        <v>138</v>
      </c>
      <c r="M88" s="2" t="n">
        <f aca="false">M87+$P$67</f>
        <v>166.683026046967</v>
      </c>
      <c r="N88" s="2" t="n">
        <f aca="false">N87+$Q$67</f>
        <v>619.111924647903</v>
      </c>
    </row>
    <row r="90" customFormat="false" ht="12.8" hidden="false" customHeight="false" outlineLevel="0" collapsed="false">
      <c r="L90" s="1" t="s">
        <v>87</v>
      </c>
      <c r="M90" s="2" t="n">
        <f aca="false">M88+P67/2</f>
        <v>167.213186866859</v>
      </c>
      <c r="N90" s="2" t="n">
        <f aca="false">N88+Q67/2</f>
        <v>618.65476526358</v>
      </c>
    </row>
    <row r="91" customFormat="false" ht="12.8" hidden="false" customHeight="false" outlineLevel="0" collapsed="false">
      <c r="P91" s="1" t="s">
        <v>3</v>
      </c>
      <c r="Q91" s="1" t="s">
        <v>4</v>
      </c>
    </row>
    <row r="92" customFormat="false" ht="12.8" hidden="false" customHeight="false" outlineLevel="0" collapsed="false">
      <c r="L92" s="1" t="s">
        <v>139</v>
      </c>
      <c r="M92" s="2" t="n">
        <v>5</v>
      </c>
      <c r="P92" s="2" t="n">
        <f aca="false">-M92*SIN(J3/180*PI())</f>
        <v>3.78642376994295</v>
      </c>
      <c r="Q92" s="2" t="n">
        <f aca="false">-M92*COS(J2/180*PI())</f>
        <v>-3.26491479598926</v>
      </c>
    </row>
    <row r="94" customFormat="false" ht="12.8" hidden="false" customHeight="false" outlineLevel="0" collapsed="false">
      <c r="L94" s="1" t="s">
        <v>140</v>
      </c>
      <c r="M94" s="2" t="n">
        <f aca="false">M90+P92/2</f>
        <v>169.10639875183</v>
      </c>
      <c r="N94" s="2" t="n">
        <f aca="false">N90+Q92/2</f>
        <v>617.022307865586</v>
      </c>
    </row>
    <row r="95" customFormat="false" ht="12.8" hidden="false" customHeight="false" outlineLevel="0" collapsed="false">
      <c r="L95" s="1" t="s">
        <v>141</v>
      </c>
      <c r="M95" s="2" t="n">
        <f aca="false">M94+$P$92</f>
        <v>172.892822521773</v>
      </c>
      <c r="N95" s="2" t="n">
        <f aca="false">N94+$Q$92</f>
        <v>613.757393069596</v>
      </c>
    </row>
    <row r="96" customFormat="false" ht="12.8" hidden="false" customHeight="false" outlineLevel="0" collapsed="false">
      <c r="L96" s="1" t="s">
        <v>142</v>
      </c>
      <c r="M96" s="2" t="n">
        <f aca="false">M95+$P$92</f>
        <v>176.679246291716</v>
      </c>
      <c r="N96" s="2" t="n">
        <f aca="false">N95+$Q$92</f>
        <v>610.492478273607</v>
      </c>
    </row>
    <row r="97" customFormat="false" ht="12.8" hidden="false" customHeight="false" outlineLevel="0" collapsed="false">
      <c r="L97" s="1" t="s">
        <v>143</v>
      </c>
      <c r="M97" s="2" t="n">
        <f aca="false">M96+$P$92</f>
        <v>180.465670061659</v>
      </c>
      <c r="N97" s="2" t="n">
        <f aca="false">N96+$Q$92</f>
        <v>607.227563477618</v>
      </c>
    </row>
    <row r="98" customFormat="false" ht="12.8" hidden="false" customHeight="false" outlineLevel="0" collapsed="false">
      <c r="L98" s="1" t="s">
        <v>144</v>
      </c>
      <c r="M98" s="2" t="n">
        <f aca="false">M97+$P$92</f>
        <v>184.252093831602</v>
      </c>
      <c r="N98" s="2" t="n">
        <f aca="false">N97+$Q$92</f>
        <v>603.962648681629</v>
      </c>
    </row>
    <row r="99" customFormat="false" ht="12.8" hidden="false" customHeight="false" outlineLevel="0" collapsed="false">
      <c r="L99" s="1" t="s">
        <v>145</v>
      </c>
      <c r="M99" s="2" t="n">
        <f aca="false">M98+$P$92</f>
        <v>188.038517601545</v>
      </c>
      <c r="N99" s="2" t="n">
        <f aca="false">N98+$Q$92</f>
        <v>600.697733885639</v>
      </c>
    </row>
    <row r="100" customFormat="false" ht="12.8" hidden="false" customHeight="false" outlineLevel="0" collapsed="false">
      <c r="L100" s="1" t="s">
        <v>146</v>
      </c>
      <c r="M100" s="2" t="n">
        <f aca="false">M99+$P$92</f>
        <v>191.824941371488</v>
      </c>
      <c r="N100" s="2" t="n">
        <f aca="false">N99+$Q$92</f>
        <v>597.43281908965</v>
      </c>
    </row>
    <row r="101" customFormat="false" ht="12.8" hidden="false" customHeight="false" outlineLevel="0" collapsed="false">
      <c r="L101" s="1" t="s">
        <v>147</v>
      </c>
      <c r="M101" s="2" t="n">
        <f aca="false">M100+$P$92</f>
        <v>195.611365141431</v>
      </c>
      <c r="N101" s="2" t="n">
        <f aca="false">N100+$Q$92</f>
        <v>594.167904293661</v>
      </c>
    </row>
    <row r="102" customFormat="false" ht="12.8" hidden="false" customHeight="false" outlineLevel="0" collapsed="false">
      <c r="L102" s="1" t="s">
        <v>148</v>
      </c>
      <c r="M102" s="2" t="n">
        <f aca="false">M101+$P$92</f>
        <v>199.397788911374</v>
      </c>
      <c r="N102" s="2" t="n">
        <f aca="false">N101+$Q$92</f>
        <v>590.902989497671</v>
      </c>
    </row>
    <row r="103" customFormat="false" ht="12.8" hidden="false" customHeight="false" outlineLevel="0" collapsed="false">
      <c r="L103" s="1" t="s">
        <v>149</v>
      </c>
      <c r="M103" s="2" t="n">
        <f aca="false">M102+$P$92</f>
        <v>203.184212681317</v>
      </c>
      <c r="N103" s="2" t="n">
        <f aca="false">N102+$Q$92</f>
        <v>587.638074701682</v>
      </c>
    </row>
    <row r="104" customFormat="false" ht="12.8" hidden="false" customHeight="false" outlineLevel="0" collapsed="false">
      <c r="L104" s="1" t="s">
        <v>150</v>
      </c>
      <c r="M104" s="2" t="n">
        <f aca="false">M103+$P$92</f>
        <v>206.97063645126</v>
      </c>
      <c r="N104" s="2" t="n">
        <f aca="false">N103+$Q$92</f>
        <v>584.373159905693</v>
      </c>
    </row>
    <row r="105" customFormat="false" ht="12.8" hidden="false" customHeight="false" outlineLevel="0" collapsed="false">
      <c r="L105" s="1" t="s">
        <v>151</v>
      </c>
      <c r="M105" s="2" t="n">
        <f aca="false">M104+$P$92</f>
        <v>210.757060221203</v>
      </c>
      <c r="N105" s="2" t="n">
        <f aca="false">N104+$Q$92</f>
        <v>581.108245109704</v>
      </c>
    </row>
    <row r="106" customFormat="false" ht="12.8" hidden="false" customHeight="false" outlineLevel="0" collapsed="false">
      <c r="L106" s="1" t="s">
        <v>152</v>
      </c>
      <c r="M106" s="2" t="n">
        <f aca="false">M105+$P$92</f>
        <v>214.543483991146</v>
      </c>
      <c r="N106" s="2" t="n">
        <f aca="false">N105+$Q$92</f>
        <v>577.843330313714</v>
      </c>
    </row>
    <row r="107" customFormat="false" ht="12.8" hidden="false" customHeight="false" outlineLevel="0" collapsed="false">
      <c r="L107" s="1" t="s">
        <v>153</v>
      </c>
      <c r="M107" s="2" t="n">
        <f aca="false">M106+$P$92</f>
        <v>218.329907761089</v>
      </c>
      <c r="N107" s="2" t="n">
        <f aca="false">N106+$Q$92</f>
        <v>574.578415517725</v>
      </c>
    </row>
    <row r="108" customFormat="false" ht="12.8" hidden="false" customHeight="false" outlineLevel="0" collapsed="false">
      <c r="L108" s="1" t="s">
        <v>154</v>
      </c>
      <c r="M108" s="2" t="n">
        <f aca="false">M107+$P$92</f>
        <v>222.116331531031</v>
      </c>
      <c r="N108" s="2" t="n">
        <f aca="false">N107+$Q$92</f>
        <v>571.313500721736</v>
      </c>
    </row>
    <row r="110" customFormat="false" ht="12.8" hidden="false" customHeight="false" outlineLevel="0" collapsed="false">
      <c r="L110" s="1" t="s">
        <v>155</v>
      </c>
      <c r="M110" s="2" t="n">
        <f aca="false">M90+P92</f>
        <v>170.999610636802</v>
      </c>
      <c r="N110" s="2" t="n">
        <f aca="false">N90+Q92</f>
        <v>615.389850467591</v>
      </c>
    </row>
    <row r="111" customFormat="false" ht="12.8" hidden="false" customHeight="false" outlineLevel="0" collapsed="false">
      <c r="L111" s="1" t="s">
        <v>156</v>
      </c>
      <c r="M111" s="2" t="n">
        <f aca="false">M110+$P$92</f>
        <v>174.786034406745</v>
      </c>
      <c r="N111" s="2" t="n">
        <f aca="false">N110+$Q$92</f>
        <v>612.124935671602</v>
      </c>
    </row>
    <row r="112" customFormat="false" ht="12.8" hidden="false" customHeight="false" outlineLevel="0" collapsed="false">
      <c r="L112" s="1" t="s">
        <v>157</v>
      </c>
      <c r="M112" s="2" t="n">
        <f aca="false">M111+$P$92</f>
        <v>178.572458176688</v>
      </c>
      <c r="N112" s="2" t="n">
        <f aca="false">N111+$Q$92</f>
        <v>608.860020875613</v>
      </c>
    </row>
    <row r="113" customFormat="false" ht="12.8" hidden="false" customHeight="false" outlineLevel="0" collapsed="false">
      <c r="L113" s="1" t="s">
        <v>158</v>
      </c>
      <c r="M113" s="2" t="n">
        <f aca="false">M112+$P$92</f>
        <v>182.35888194663</v>
      </c>
      <c r="N113" s="2" t="n">
        <f aca="false">N112+$Q$92</f>
        <v>605.595106079623</v>
      </c>
    </row>
    <row r="114" customFormat="false" ht="12.8" hidden="false" customHeight="false" outlineLevel="0" collapsed="false">
      <c r="L114" s="1" t="s">
        <v>159</v>
      </c>
      <c r="M114" s="2" t="n">
        <f aca="false">M113+$P$92</f>
        <v>186.145305716573</v>
      </c>
      <c r="N114" s="2" t="n">
        <f aca="false">N113+$Q$92</f>
        <v>602.330191283634</v>
      </c>
    </row>
    <row r="115" customFormat="false" ht="12.8" hidden="false" customHeight="false" outlineLevel="0" collapsed="false">
      <c r="L115" s="1" t="s">
        <v>160</v>
      </c>
      <c r="M115" s="2" t="n">
        <f aca="false">M114+$P$92</f>
        <v>189.931729486516</v>
      </c>
      <c r="N115" s="2" t="n">
        <f aca="false">N114+$Q$92</f>
        <v>599.065276487645</v>
      </c>
    </row>
    <row r="116" customFormat="false" ht="12.8" hidden="false" customHeight="false" outlineLevel="0" collapsed="false">
      <c r="L116" s="1" t="s">
        <v>161</v>
      </c>
      <c r="M116" s="2" t="n">
        <f aca="false">M115+$P$92</f>
        <v>193.718153256459</v>
      </c>
      <c r="N116" s="2" t="n">
        <f aca="false">N115+$Q$92</f>
        <v>595.800361691655</v>
      </c>
    </row>
    <row r="117" customFormat="false" ht="12.8" hidden="false" customHeight="false" outlineLevel="0" collapsed="false">
      <c r="L117" s="1" t="s">
        <v>162</v>
      </c>
      <c r="M117" s="2" t="n">
        <f aca="false">M116+$P$92</f>
        <v>197.504577026402</v>
      </c>
      <c r="N117" s="2" t="n">
        <f aca="false">N116+$Q$92</f>
        <v>592.535446895666</v>
      </c>
    </row>
    <row r="118" customFormat="false" ht="12.8" hidden="false" customHeight="false" outlineLevel="0" collapsed="false">
      <c r="L118" s="1" t="s">
        <v>163</v>
      </c>
      <c r="M118" s="2" t="n">
        <f aca="false">M117+$P$92</f>
        <v>201.291000796345</v>
      </c>
      <c r="N118" s="2" t="n">
        <f aca="false">N117+$Q$92</f>
        <v>589.270532099677</v>
      </c>
    </row>
    <row r="119" customFormat="false" ht="12.8" hidden="false" customHeight="false" outlineLevel="0" collapsed="false">
      <c r="L119" s="1" t="s">
        <v>164</v>
      </c>
      <c r="M119" s="2" t="n">
        <f aca="false">M118+$P$92</f>
        <v>205.077424566288</v>
      </c>
      <c r="N119" s="2" t="n">
        <f aca="false">N118+$Q$92</f>
        <v>586.005617303688</v>
      </c>
    </row>
    <row r="121" customFormat="false" ht="12.8" hidden="false" customHeight="false" outlineLevel="0" collapsed="false">
      <c r="L121" s="1" t="s">
        <v>87</v>
      </c>
      <c r="M121" s="2" t="n">
        <f aca="false">M42</f>
        <v>120.808980798767</v>
      </c>
      <c r="N121" s="2" t="n">
        <f aca="false">N42</f>
        <v>637.276136326417</v>
      </c>
    </row>
    <row r="123" customFormat="false" ht="12.8" hidden="false" customHeight="false" outlineLevel="0" collapsed="false">
      <c r="L123" s="1" t="s">
        <v>165</v>
      </c>
      <c r="M123" s="2" t="n">
        <f aca="false">M121+P92/2</f>
        <v>122.702192683738</v>
      </c>
      <c r="N123" s="2" t="n">
        <f aca="false">N121+Q92/2</f>
        <v>635.643678928423</v>
      </c>
    </row>
    <row r="124" customFormat="false" ht="12.8" hidden="false" customHeight="false" outlineLevel="0" collapsed="false">
      <c r="L124" s="1" t="s">
        <v>166</v>
      </c>
      <c r="M124" s="2" t="n">
        <f aca="false">M123+$P$92</f>
        <v>126.488616453681</v>
      </c>
      <c r="N124" s="2" t="n">
        <f aca="false">N123+$Q$92</f>
        <v>632.378764132433</v>
      </c>
    </row>
    <row r="125" customFormat="false" ht="12.8" hidden="false" customHeight="false" outlineLevel="0" collapsed="false">
      <c r="L125" s="1" t="s">
        <v>167</v>
      </c>
      <c r="M125" s="2" t="n">
        <f aca="false">M124+$P$92</f>
        <v>130.275040223624</v>
      </c>
      <c r="N125" s="2" t="n">
        <f aca="false">N124+$Q$92</f>
        <v>629.113849336444</v>
      </c>
    </row>
    <row r="126" customFormat="false" ht="12.8" hidden="false" customHeight="false" outlineLevel="0" collapsed="false">
      <c r="L126" s="1" t="s">
        <v>168</v>
      </c>
      <c r="M126" s="2" t="n">
        <f aca="false">M125+$P$92</f>
        <v>134.061463993567</v>
      </c>
      <c r="N126" s="2" t="n">
        <f aca="false">N125+$Q$92</f>
        <v>625.848934540455</v>
      </c>
    </row>
    <row r="127" customFormat="false" ht="12.8" hidden="false" customHeight="false" outlineLevel="0" collapsed="false">
      <c r="L127" s="1" t="s">
        <v>169</v>
      </c>
      <c r="M127" s="2" t="n">
        <f aca="false">M126+$P$92</f>
        <v>137.84788776351</v>
      </c>
      <c r="N127" s="2" t="n">
        <f aca="false">N126+$Q$92</f>
        <v>622.584019744465</v>
      </c>
    </row>
    <row r="128" customFormat="false" ht="12.8" hidden="false" customHeight="false" outlineLevel="0" collapsed="false">
      <c r="L128" s="1" t="s">
        <v>170</v>
      </c>
      <c r="M128" s="2" t="n">
        <f aca="false">M127+$P$92</f>
        <v>141.634311533453</v>
      </c>
      <c r="N128" s="2" t="n">
        <f aca="false">N127+$Q$92</f>
        <v>619.319104948476</v>
      </c>
    </row>
    <row r="129" customFormat="false" ht="12.8" hidden="false" customHeight="false" outlineLevel="0" collapsed="false">
      <c r="L129" s="1" t="s">
        <v>171</v>
      </c>
      <c r="M129" s="2" t="n">
        <f aca="false">M128+$P$92</f>
        <v>145.420735303396</v>
      </c>
      <c r="N129" s="2" t="n">
        <f aca="false">N128+$Q$92</f>
        <v>616.054190152487</v>
      </c>
    </row>
    <row r="130" customFormat="false" ht="12.8" hidden="false" customHeight="false" outlineLevel="0" collapsed="false">
      <c r="L130" s="1" t="s">
        <v>172</v>
      </c>
      <c r="M130" s="2" t="n">
        <f aca="false">M129+$P$92</f>
        <v>149.207159073339</v>
      </c>
      <c r="N130" s="2" t="n">
        <f aca="false">N129+$Q$92</f>
        <v>612.789275356498</v>
      </c>
    </row>
    <row r="131" customFormat="false" ht="12.8" hidden="false" customHeight="false" outlineLevel="0" collapsed="false">
      <c r="L131" s="1" t="s">
        <v>173</v>
      </c>
      <c r="M131" s="2" t="n">
        <f aca="false">M130+$P$92</f>
        <v>152.993582843282</v>
      </c>
      <c r="N131" s="2" t="n">
        <f aca="false">N130+$Q$92</f>
        <v>609.524360560508</v>
      </c>
    </row>
    <row r="132" customFormat="false" ht="12.8" hidden="false" customHeight="false" outlineLevel="0" collapsed="false">
      <c r="L132" s="1" t="s">
        <v>174</v>
      </c>
      <c r="M132" s="2" t="n">
        <f aca="false">M131+$P$92</f>
        <v>156.780006613225</v>
      </c>
      <c r="N132" s="2" t="n">
        <f aca="false">N131+$Q$92</f>
        <v>606.259445764519</v>
      </c>
    </row>
    <row r="133" customFormat="false" ht="12.8" hidden="false" customHeight="false" outlineLevel="0" collapsed="false">
      <c r="M133" s="2"/>
      <c r="N133" s="2"/>
    </row>
    <row r="134" customFormat="false" ht="12.8" hidden="false" customHeight="false" outlineLevel="0" collapsed="false">
      <c r="L134" s="1" t="s">
        <v>87</v>
      </c>
      <c r="M134" s="2" t="n">
        <v>152.81</v>
      </c>
      <c r="N134" s="2" t="n">
        <v>571.19</v>
      </c>
    </row>
    <row r="135" customFormat="false" ht="12.8" hidden="false" customHeight="false" outlineLevel="0" collapsed="false">
      <c r="L135" s="1" t="s">
        <v>87</v>
      </c>
      <c r="M135" s="2" t="n">
        <v>134.56</v>
      </c>
      <c r="N135" s="2" t="n">
        <v>536.88</v>
      </c>
    </row>
    <row r="136" customFormat="false" ht="12.8" hidden="false" customHeight="false" outlineLevel="0" collapsed="false">
      <c r="M136" s="2"/>
      <c r="N136" s="2"/>
    </row>
    <row r="137" customFormat="false" ht="12.8" hidden="false" customHeight="false" outlineLevel="0" collapsed="false">
      <c r="L137" s="1" t="s">
        <v>26</v>
      </c>
      <c r="M137" s="3" t="n">
        <f aca="false">-ATAN2(N135-N134,M135-M134)*180/PI()</f>
        <v>151.990823291986</v>
      </c>
      <c r="N137" s="2"/>
    </row>
    <row r="138" customFormat="false" ht="12.8" hidden="false" customHeight="false" outlineLevel="0" collapsed="false">
      <c r="L138" s="5" t="s">
        <v>175</v>
      </c>
      <c r="M138" s="3" t="n">
        <f aca="false">M137-J3</f>
        <v>201.216232281904</v>
      </c>
    </row>
    <row r="139" customFormat="false" ht="12.8" hidden="false" customHeight="false" outlineLevel="0" collapsed="false">
      <c r="L139" s="5" t="s">
        <v>176</v>
      </c>
      <c r="M139" s="3" t="n">
        <f aca="false">M138/20</f>
        <v>10.0608116140952</v>
      </c>
      <c r="O139" s="0"/>
      <c r="P139" s="0"/>
    </row>
    <row r="140" customFormat="false" ht="12.8" hidden="false" customHeight="false" outlineLevel="0" collapsed="false">
      <c r="O140" s="0"/>
      <c r="P140" s="1" t="s">
        <v>3</v>
      </c>
      <c r="Q140" s="1" t="s">
        <v>4</v>
      </c>
    </row>
    <row r="141" customFormat="false" ht="12.8" hidden="false" customHeight="false" outlineLevel="0" collapsed="false">
      <c r="L141" s="1" t="s">
        <v>177</v>
      </c>
      <c r="M141" s="3" t="n">
        <f aca="false">J2</f>
        <v>-49.2331163951276</v>
      </c>
      <c r="O141" s="0"/>
      <c r="P141" s="2" t="n">
        <f aca="false">-$M$92*SIN(M141/180*PI())</f>
        <v>3.7868629992291</v>
      </c>
      <c r="Q141" s="2" t="n">
        <f aca="false">-$M$92*COS(M141/180*PI())</f>
        <v>-3.26491479598926</v>
      </c>
    </row>
    <row r="142" customFormat="false" ht="12.8" hidden="false" customHeight="false" outlineLevel="0" collapsed="false">
      <c r="L142" s="1" t="s">
        <v>8</v>
      </c>
      <c r="M142" s="3" t="n">
        <f aca="false">M141+$M$139</f>
        <v>-39.1723047810324</v>
      </c>
      <c r="O142" s="0"/>
      <c r="P142" s="2" t="n">
        <f aca="false">-$M$92*SIN(M142/180*PI())</f>
        <v>3.15827320894012</v>
      </c>
      <c r="Q142" s="2" t="n">
        <f aca="false">-$M$92*COS(M142/180*PI())</f>
        <v>-3.87624951953445</v>
      </c>
    </row>
    <row r="143" customFormat="false" ht="12.8" hidden="false" customHeight="false" outlineLevel="0" collapsed="false">
      <c r="L143" s="1" t="s">
        <v>13</v>
      </c>
      <c r="M143" s="3" t="n">
        <f aca="false">M142+$M$139</f>
        <v>-29.1114931669372</v>
      </c>
      <c r="O143" s="0"/>
      <c r="P143" s="2" t="n">
        <f aca="false">-$M$92*SIN(M143/180*PI())</f>
        <v>2.43255321878773</v>
      </c>
      <c r="Q143" s="2" t="n">
        <f aca="false">-$M$92*COS(M143/180*PI())</f>
        <v>-4.36837324844907</v>
      </c>
    </row>
    <row r="144" customFormat="false" ht="12.8" hidden="false" customHeight="false" outlineLevel="0" collapsed="false">
      <c r="L144" s="1" t="s">
        <v>178</v>
      </c>
      <c r="M144" s="3" t="n">
        <f aca="false">M143+$M$139</f>
        <v>-19.050681552842</v>
      </c>
      <c r="O144" s="0"/>
      <c r="P144" s="2" t="n">
        <f aca="false">-$M$92*SIN(M144/180*PI())</f>
        <v>1.63202197429215</v>
      </c>
      <c r="Q144" s="2" t="n">
        <f aca="false">-$M$92*COS(M144/180*PI())</f>
        <v>-4.72615110586062</v>
      </c>
    </row>
    <row r="145" customFormat="false" ht="12.8" hidden="false" customHeight="false" outlineLevel="0" collapsed="false">
      <c r="L145" s="1" t="s">
        <v>179</v>
      </c>
      <c r="M145" s="3" t="n">
        <f aca="false">M144+$M$139</f>
        <v>-8.98986993874674</v>
      </c>
      <c r="P145" s="2" t="n">
        <f aca="false">-$M$92*SIN(M145/180*PI())</f>
        <v>0.781299182055949</v>
      </c>
      <c r="Q145" s="2" t="n">
        <f aca="false">-$M$92*COS(M145/180*PI())</f>
        <v>-4.93857991614176</v>
      </c>
    </row>
    <row r="146" customFormat="false" ht="12.8" hidden="false" customHeight="false" outlineLevel="0" collapsed="false">
      <c r="L146" s="1" t="s">
        <v>180</v>
      </c>
      <c r="M146" s="3" t="n">
        <f aca="false">M145+$M$139</f>
        <v>1.07094167534848</v>
      </c>
      <c r="P146" s="2" t="n">
        <f aca="false">-$M$92*SIN(M146/180*PI())</f>
        <v>-0.0934518498814331</v>
      </c>
      <c r="Q146" s="2" t="n">
        <f aca="false">-$M$92*COS(M146/180*PI())</f>
        <v>-4.99912659889242</v>
      </c>
    </row>
    <row r="148" customFormat="false" ht="12.8" hidden="false" customHeight="false" outlineLevel="0" collapsed="false">
      <c r="L148" s="0"/>
      <c r="M148" s="0"/>
      <c r="N148" s="0"/>
      <c r="O148" s="1" t="s">
        <v>87</v>
      </c>
      <c r="P148" s="2" t="n">
        <f aca="false">M132+P141/2</f>
        <v>158.673438112839</v>
      </c>
      <c r="Q148" s="2" t="n">
        <f aca="false">N132+Q141/2</f>
        <v>604.626988366524</v>
      </c>
    </row>
    <row r="149" customFormat="false" ht="12.8" hidden="false" customHeight="false" outlineLevel="0" collapsed="false">
      <c r="L149" s="1" t="s">
        <v>181</v>
      </c>
      <c r="M149" s="2" t="n">
        <f aca="false">AVERAGE(P148:P149)</f>
        <v>160.252574717309</v>
      </c>
      <c r="N149" s="2" t="n">
        <f aca="false">AVERAGE(Q148:Q149)</f>
        <v>602.688863606757</v>
      </c>
      <c r="O149" s="1" t="s">
        <v>87</v>
      </c>
      <c r="P149" s="2" t="n">
        <f aca="false">P148+P142</f>
        <v>161.831711321779</v>
      </c>
      <c r="Q149" s="2" t="n">
        <f aca="false">Q148+Q142</f>
        <v>600.75073884699</v>
      </c>
    </row>
    <row r="150" customFormat="false" ht="12.8" hidden="false" customHeight="false" outlineLevel="0" collapsed="false">
      <c r="L150" s="1" t="s">
        <v>182</v>
      </c>
      <c r="M150" s="2" t="n">
        <f aca="false">AVERAGE(P149:P150)</f>
        <v>163.047987931173</v>
      </c>
      <c r="N150" s="2" t="n">
        <f aca="false">AVERAGE(Q149:Q150)</f>
        <v>598.566552222766</v>
      </c>
      <c r="O150" s="1" t="s">
        <v>87</v>
      </c>
      <c r="P150" s="2" t="n">
        <f aca="false">P149+P143</f>
        <v>164.264264540567</v>
      </c>
      <c r="Q150" s="2" t="n">
        <f aca="false">Q149+Q143</f>
        <v>596.382365598541</v>
      </c>
    </row>
    <row r="151" customFormat="false" ht="12.8" hidden="false" customHeight="false" outlineLevel="0" collapsed="false">
      <c r="L151" s="1" t="s">
        <v>183</v>
      </c>
      <c r="M151" s="2" t="n">
        <f aca="false">AVERAGE(P150:P151)</f>
        <v>165.080275527713</v>
      </c>
      <c r="N151" s="2" t="n">
        <f aca="false">AVERAGE(Q150:Q151)</f>
        <v>594.019290045611</v>
      </c>
      <c r="O151" s="1" t="s">
        <v>87</v>
      </c>
      <c r="P151" s="2" t="n">
        <f aca="false">P150+P144</f>
        <v>165.896286514859</v>
      </c>
      <c r="Q151" s="2" t="n">
        <f aca="false">Q150+Q144</f>
        <v>591.65621449268</v>
      </c>
    </row>
    <row r="152" customFormat="false" ht="12.8" hidden="false" customHeight="false" outlineLevel="0" collapsed="false">
      <c r="L152" s="1" t="s">
        <v>184</v>
      </c>
      <c r="M152" s="2" t="n">
        <f aca="false">AVERAGE(P151:P152)</f>
        <v>166.286936105887</v>
      </c>
      <c r="N152" s="2" t="n">
        <f aca="false">AVERAGE(Q151:Q152)</f>
        <v>589.18692453461</v>
      </c>
      <c r="O152" s="1" t="s">
        <v>87</v>
      </c>
      <c r="P152" s="2" t="n">
        <f aca="false">P151+P145</f>
        <v>166.677585696915</v>
      </c>
      <c r="Q152" s="2" t="n">
        <f aca="false">Q151+Q145</f>
        <v>586.717634576539</v>
      </c>
    </row>
    <row r="153" customFormat="false" ht="12.8" hidden="false" customHeight="false" outlineLevel="0" collapsed="false">
      <c r="L153" s="1" t="s">
        <v>185</v>
      </c>
      <c r="M153" s="2" t="n">
        <f aca="false">AVERAGE(P152:P153)</f>
        <v>166.630859771974</v>
      </c>
      <c r="N153" s="2" t="n">
        <f aca="false">AVERAGE(Q152:Q153)</f>
        <v>584.218071277092</v>
      </c>
      <c r="O153" s="1" t="s">
        <v>87</v>
      </c>
      <c r="P153" s="2" t="n">
        <f aca="false">P152+P146</f>
        <v>166.584133847034</v>
      </c>
      <c r="Q153" s="2" t="n">
        <f aca="false">Q152+Q146</f>
        <v>581.718507977646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116"/>
  <sheetViews>
    <sheetView showFormulas="false" showGridLines="true" showRowColHeaders="true" showZeros="true" rightToLeft="false" tabSelected="false" showOutlineSymbols="true" defaultGridColor="true" view="normal" topLeftCell="A64" colorId="64" zoomScale="85" zoomScaleNormal="85" zoomScalePageLayoutView="100" workbookViewId="0">
      <selection pane="topLeft" activeCell="F112" activeCellId="0" sqref="F11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/>
      <c r="B1" s="1" t="s">
        <v>0</v>
      </c>
      <c r="C1" s="1" t="s">
        <v>1</v>
      </c>
      <c r="D1" s="1"/>
      <c r="E1" s="1" t="s">
        <v>0</v>
      </c>
      <c r="F1" s="1" t="s">
        <v>1</v>
      </c>
      <c r="G1" s="1"/>
      <c r="H1" s="1"/>
      <c r="I1" s="1"/>
      <c r="J1" s="1"/>
      <c r="Y1" s="0" t="s">
        <v>27</v>
      </c>
      <c r="Z1" s="0" t="s">
        <v>28</v>
      </c>
      <c r="AE1" s="0" t="s">
        <v>27</v>
      </c>
      <c r="AF1" s="0" t="s">
        <v>28</v>
      </c>
    </row>
    <row r="2" customFormat="false" ht="12.8" hidden="false" customHeight="false" outlineLevel="0" collapsed="false">
      <c r="A2" s="1" t="s">
        <v>5</v>
      </c>
      <c r="B2" s="2" t="n">
        <v>-49.19</v>
      </c>
      <c r="C2" s="2" t="n">
        <v>613.69</v>
      </c>
      <c r="D2" s="1" t="s">
        <v>6</v>
      </c>
      <c r="E2" s="2" t="n">
        <v>-252.5</v>
      </c>
      <c r="F2" s="2" t="n">
        <v>783.38</v>
      </c>
      <c r="G2" s="1" t="s">
        <v>7</v>
      </c>
      <c r="H2" s="2" t="n">
        <f aca="false">SQRT(SUMSQ(E2-B2,F2-C2))</f>
        <v>264.820037383881</v>
      </c>
      <c r="I2" s="1" t="s">
        <v>8</v>
      </c>
      <c r="J2" s="3" t="n">
        <f aca="false">ATAN2(F2-C2,E2-B2)*180/PI()</f>
        <v>-50.15038315469</v>
      </c>
      <c r="M2" s="0" t="s">
        <v>186</v>
      </c>
      <c r="N2" s="10" t="n">
        <v>-252.5</v>
      </c>
      <c r="O2" s="10" t="n">
        <v>783.38</v>
      </c>
      <c r="P2" s="0" t="s">
        <v>187</v>
      </c>
      <c r="Q2" s="10" t="n">
        <v>-260.81</v>
      </c>
      <c r="R2" s="10" t="n">
        <v>772.94</v>
      </c>
      <c r="S2" s="0" t="s">
        <v>188</v>
      </c>
      <c r="T2" s="10" t="n">
        <f aca="false">SQRT(SUMSQ(N2-Q2,O2-R2))</f>
        <v>13.3435265203768</v>
      </c>
      <c r="U2" s="1" t="s">
        <v>8</v>
      </c>
      <c r="V2" s="3" t="n">
        <f aca="false">ATAN2(R3-R2,Q3-Q2)*180/PI()</f>
        <v>-140.826342029556</v>
      </c>
      <c r="Y2" s="10" t="n">
        <f aca="false">Q9</f>
        <v>-310.983554586571</v>
      </c>
      <c r="Z2" s="10" t="n">
        <f aca="false">R9</f>
        <v>712.540328893008</v>
      </c>
      <c r="AE2" s="10" t="n">
        <f aca="false">Q9</f>
        <v>-310.983554586571</v>
      </c>
      <c r="AF2" s="10" t="n">
        <f aca="false">R9</f>
        <v>712.540328893008</v>
      </c>
    </row>
    <row r="3" customFormat="false" ht="12.8" hidden="false" customHeight="false" outlineLevel="0" collapsed="false">
      <c r="A3" s="1" t="s">
        <v>10</v>
      </c>
      <c r="B3" s="2" t="n">
        <v>-57.75</v>
      </c>
      <c r="C3" s="2" t="n">
        <v>603.5</v>
      </c>
      <c r="D3" s="1" t="s">
        <v>11</v>
      </c>
      <c r="E3" s="2" t="n">
        <v>-260.81</v>
      </c>
      <c r="F3" s="2" t="n">
        <v>772.94</v>
      </c>
      <c r="G3" s="1" t="s">
        <v>12</v>
      </c>
      <c r="H3" s="2" t="n">
        <f aca="false">SQRT(SUMSQ(E3-B3,F3-C3))</f>
        <v>264.467913365686</v>
      </c>
      <c r="I3" s="1" t="s">
        <v>13</v>
      </c>
      <c r="J3" s="3" t="n">
        <f aca="false">ATAN2(F3-C3,E3-B3)*180/PI()</f>
        <v>-50.1572591650128</v>
      </c>
      <c r="M3" s="0" t="s">
        <v>189</v>
      </c>
      <c r="N3" s="10" t="n">
        <v>-369.56</v>
      </c>
      <c r="O3" s="10" t="n">
        <v>639.5</v>
      </c>
      <c r="P3" s="0" t="s">
        <v>190</v>
      </c>
      <c r="Q3" s="10" t="n">
        <v>-359.81</v>
      </c>
      <c r="R3" s="10" t="n">
        <v>651.44</v>
      </c>
      <c r="S3" s="0" t="s">
        <v>188</v>
      </c>
      <c r="T3" s="10" t="n">
        <f aca="false">SQRT(SUMSQ(N3-Q3,O3-R3))</f>
        <v>15.4151256887513</v>
      </c>
      <c r="X3" s="1" t="s">
        <v>9</v>
      </c>
      <c r="Y3" s="2" t="n">
        <f aca="false">2*Q11</f>
        <v>164.094404622517</v>
      </c>
      <c r="AD3" s="1" t="s">
        <v>9</v>
      </c>
      <c r="AE3" s="2" t="n">
        <f aca="false">Q12*2</f>
        <v>176.094404622517</v>
      </c>
    </row>
    <row r="4" customFormat="false" ht="12.8" hidden="false" customHeight="false" outlineLevel="0" collapsed="false">
      <c r="A4" s="1" t="s">
        <v>15</v>
      </c>
      <c r="B4" s="2" t="n">
        <f aca="false">SQRT(SUMSQ(B3-B2,C3-C2))</f>
        <v>13.3082568355139</v>
      </c>
      <c r="C4" s="1"/>
      <c r="D4" s="1" t="s">
        <v>16</v>
      </c>
      <c r="E4" s="2" t="n">
        <f aca="false">SQRT(SUMSQ(E3-E2,F3-F2))</f>
        <v>13.3435265203768</v>
      </c>
      <c r="F4" s="1"/>
      <c r="G4" s="1"/>
      <c r="H4" s="1"/>
      <c r="I4" s="1"/>
      <c r="J4" s="1"/>
      <c r="P4" s="0" t="s">
        <v>191</v>
      </c>
      <c r="Q4" s="10" t="n">
        <v>-317.25</v>
      </c>
      <c r="R4" s="10" t="n">
        <v>790.5</v>
      </c>
      <c r="X4" s="1" t="s">
        <v>14</v>
      </c>
      <c r="Y4" s="2" t="n">
        <f aca="false">2*PI()*Y3</f>
        <v>1031.03555211458</v>
      </c>
      <c r="AD4" s="1" t="s">
        <v>14</v>
      </c>
      <c r="AE4" s="2" t="n">
        <f aca="false">2*PI()*AE3</f>
        <v>1106.43377580073</v>
      </c>
    </row>
    <row r="5" customFormat="false" ht="12.8" hidden="false" customHeight="false" outlineLevel="0" collapsed="false">
      <c r="A5" s="1" t="s">
        <v>18</v>
      </c>
      <c r="B5" s="3" t="n">
        <f aca="false">ATAN2(C3-C2,B3-B2)*180/PI()</f>
        <v>-139.968422098401</v>
      </c>
      <c r="C5" s="1"/>
      <c r="D5" s="1" t="s">
        <v>19</v>
      </c>
      <c r="E5" s="3" t="n">
        <f aca="false">ATAN2(F3-F2,E3-E2)*180/PI()</f>
        <v>-141.4810167631</v>
      </c>
      <c r="F5" s="1"/>
      <c r="G5" s="1"/>
      <c r="H5" s="1"/>
      <c r="I5" s="1"/>
      <c r="J5" s="1"/>
      <c r="P5" s="0" t="s">
        <v>192</v>
      </c>
      <c r="Q5" s="10" t="n">
        <v>-358.63</v>
      </c>
      <c r="R5" s="10" t="n">
        <v>774.63</v>
      </c>
      <c r="X5" s="1" t="s">
        <v>17</v>
      </c>
      <c r="Y5" s="2" t="n">
        <v>8</v>
      </c>
      <c r="AD5" s="1" t="s">
        <v>17</v>
      </c>
      <c r="AE5" s="2" t="n">
        <v>8</v>
      </c>
    </row>
    <row r="6" customFormat="false" ht="12.8" hidden="false" customHeight="false" outlineLevel="0" collapsed="false">
      <c r="P6" s="0" t="s">
        <v>193</v>
      </c>
      <c r="Q6" s="10" t="n">
        <v>-382.38</v>
      </c>
      <c r="R6" s="10" t="n">
        <v>745.19</v>
      </c>
      <c r="X6" s="4" t="s">
        <v>21</v>
      </c>
      <c r="Y6" s="3" t="n">
        <f aca="false">Y5/(Y3/2)*180/PI()</f>
        <v>5.58661627931904</v>
      </c>
      <c r="AA6" s="3"/>
      <c r="AD6" s="4" t="s">
        <v>21</v>
      </c>
      <c r="AE6" s="3" t="n">
        <f aca="false">AE5/(AE3/2)*180/PI()</f>
        <v>5.2059148283244</v>
      </c>
      <c r="AG6" s="3"/>
    </row>
    <row r="7" customFormat="false" ht="12.8" hidden="false" customHeight="false" outlineLevel="0" collapsed="false">
      <c r="A7" s="1" t="s">
        <v>87</v>
      </c>
      <c r="B7" s="10" t="n">
        <f aca="false">AVERAGE(B2:B3)</f>
        <v>-53.47</v>
      </c>
      <c r="C7" s="10" t="n">
        <f aca="false">AVERAGE(C2:C3)</f>
        <v>608.595</v>
      </c>
      <c r="P7" s="0" t="s">
        <v>194</v>
      </c>
      <c r="Q7" s="10" t="n">
        <v>-386.81</v>
      </c>
      <c r="R7" s="10" t="n">
        <v>692.09</v>
      </c>
    </row>
    <row r="8" customFormat="false" ht="12.8" hidden="false" customHeight="false" outlineLevel="0" collapsed="false">
      <c r="A8" s="1" t="s">
        <v>87</v>
      </c>
      <c r="B8" s="10" t="n">
        <f aca="false">AVERAGE(E2:E3)</f>
        <v>-256.655</v>
      </c>
      <c r="C8" s="10" t="n">
        <f aca="false">AVERAGE(F2:F3)</f>
        <v>778.16</v>
      </c>
      <c r="Q8" s="0" t="s">
        <v>27</v>
      </c>
      <c r="R8" s="0" t="s">
        <v>28</v>
      </c>
      <c r="X8" s="0" t="s">
        <v>30</v>
      </c>
      <c r="Y8" s="10" t="n">
        <f aca="false">Y$2+$Y$3/2*SIN(AA8/180*PI())</f>
        <v>-259.156556168013</v>
      </c>
      <c r="Z8" s="10" t="n">
        <f aca="false">Z$2+$Y$3/2*COS(AA8/180*PI())</f>
        <v>776.146190588511</v>
      </c>
      <c r="AA8" s="11" t="n">
        <f aca="false">V2+180</f>
        <v>39.1736579704442</v>
      </c>
      <c r="AB8" s="11" t="n">
        <f aca="false">MOD(AA8+270,360)-180</f>
        <v>129.173657970444</v>
      </c>
      <c r="AD8" s="0" t="s">
        <v>30</v>
      </c>
      <c r="AE8" s="10" t="n">
        <f aca="false">AE$2+$AE$3/2*SIN(AG8/180*PI())</f>
        <v>-255.36651846104</v>
      </c>
      <c r="AF8" s="10" t="n">
        <f aca="false">AF$2+$AE$3/2*COS(AG8/180*PI())</f>
        <v>780.797600501614</v>
      </c>
      <c r="AG8" s="11" t="n">
        <f aca="false">V2+180</f>
        <v>39.1736579704442</v>
      </c>
      <c r="AH8" s="11" t="n">
        <f aca="false">MOD(AG8+270,360)-180</f>
        <v>129.173657970444</v>
      </c>
    </row>
    <row r="9" customFormat="false" ht="12.8" hidden="false" customHeight="false" outlineLevel="0" collapsed="false">
      <c r="E9" s="0" t="s">
        <v>3</v>
      </c>
      <c r="F9" s="0" t="s">
        <v>4</v>
      </c>
      <c r="Q9" s="10" t="n">
        <v>-310.983554586571</v>
      </c>
      <c r="R9" s="10" t="n">
        <v>712.540328893008</v>
      </c>
      <c r="X9" s="0" t="s">
        <v>33</v>
      </c>
      <c r="Y9" s="10" t="n">
        <f aca="false">Y$2+$Y$3/2*SIN(AA9/180*PI())</f>
        <v>-265.594783217892</v>
      </c>
      <c r="Z9" s="10" t="n">
        <f aca="false">Z$2+$Y$3/2*COS(AA9/180*PI())</f>
        <v>780.889453545386</v>
      </c>
      <c r="AA9" s="11" t="n">
        <f aca="false">AA8-$Y$6</f>
        <v>33.5870416911252</v>
      </c>
      <c r="AB9" s="11" t="n">
        <f aca="false">MOD(AA9+270,360)-180</f>
        <v>123.587041691125</v>
      </c>
      <c r="AD9" s="0" t="s">
        <v>33</v>
      </c>
      <c r="AE9" s="10" t="n">
        <f aca="false">AE$2+$AE$3/2*SIN(AG9/180*PI())</f>
        <v>-262.275564273912</v>
      </c>
      <c r="AF9" s="10" t="n">
        <f aca="false">AF$2+$AE$3/2*COS(AG9/180*PI())</f>
        <v>785.887731809141</v>
      </c>
      <c r="AG9" s="11" t="n">
        <f aca="false">AG8-$Y$6</f>
        <v>33.5870416911252</v>
      </c>
      <c r="AH9" s="11" t="n">
        <f aca="false">MOD(AG9+270,360)-180</f>
        <v>123.587041691125</v>
      </c>
    </row>
    <row r="10" customFormat="false" ht="12.8" hidden="false" customHeight="false" outlineLevel="0" collapsed="false">
      <c r="A10" s="0" t="s">
        <v>195</v>
      </c>
      <c r="B10" s="10" t="n">
        <v>8</v>
      </c>
      <c r="E10" s="10" t="n">
        <f aca="false">B10*SIN(J2/180*PI())</f>
        <v>-6.14183132087648</v>
      </c>
      <c r="F10" s="2" t="n">
        <f aca="false">B10*COS(J2/180*PI())</f>
        <v>5.12619820392273</v>
      </c>
      <c r="P10" s="0" t="s">
        <v>196</v>
      </c>
      <c r="Q10" s="10" t="n">
        <v>78.37543905107</v>
      </c>
      <c r="X10" s="0" t="s">
        <v>35</v>
      </c>
      <c r="Y10" s="10" t="n">
        <f aca="false">Y$2+$Y$3/2*SIN(AA10/180*PI())</f>
        <v>-272.464188416092</v>
      </c>
      <c r="Z10" s="10" t="n">
        <f aca="false">Z$2+$Y$3/2*COS(AA10/180*PI())</f>
        <v>784.983422676536</v>
      </c>
      <c r="AA10" s="11" t="n">
        <f aca="false">AA9-$Y$6</f>
        <v>28.0004254118062</v>
      </c>
      <c r="AB10" s="11" t="n">
        <f aca="false">MOD(AA10+270,360)-180</f>
        <v>118.000425411806</v>
      </c>
      <c r="AD10" s="0" t="s">
        <v>35</v>
      </c>
      <c r="AE10" s="10" t="n">
        <f aca="false">AE$2+$AE$3/2*SIN(AG10/180*PI())</f>
        <v>-269.647319705004</v>
      </c>
      <c r="AF10" s="10" t="n">
        <f aca="false">AF$2+$AE$3/2*COS(AG10/180*PI())</f>
        <v>790.281087319046</v>
      </c>
      <c r="AG10" s="11" t="n">
        <f aca="false">AG9-$Y$6</f>
        <v>28.0004254118062</v>
      </c>
      <c r="AH10" s="11" t="n">
        <f aca="false">MOD(AG10+270,360)-180</f>
        <v>118.000425411806</v>
      </c>
    </row>
    <row r="11" customFormat="false" ht="12.8" hidden="false" customHeight="false" outlineLevel="0" collapsed="false">
      <c r="A11" s="0" t="s">
        <v>195</v>
      </c>
      <c r="B11" s="10" t="n">
        <v>3</v>
      </c>
      <c r="E11" s="10" t="n">
        <f aca="false">B11*SIN((J2+90)/180*PI())</f>
        <v>1.92232432647102</v>
      </c>
      <c r="F11" s="10" t="n">
        <f aca="false">B11*COS((J2+90)/180*PI())</f>
        <v>2.30318674532868</v>
      </c>
      <c r="P11" s="0" t="s">
        <v>197</v>
      </c>
      <c r="Q11" s="10" t="n">
        <f aca="false">Q10+T2/2-B11</f>
        <v>82.0472023112584</v>
      </c>
      <c r="X11" s="0" t="s">
        <v>37</v>
      </c>
      <c r="Y11" s="10" t="n">
        <f aca="false">Y$2+$Y$3/2*SIN(AA11/180*PI())</f>
        <v>-279.699514710612</v>
      </c>
      <c r="Z11" s="10" t="n">
        <f aca="false">Z$2+$Y$3/2*COS(AA11/180*PI())</f>
        <v>788.389206644389</v>
      </c>
      <c r="AA11" s="11" t="n">
        <f aca="false">AA10-$Y$6</f>
        <v>22.4138091324871</v>
      </c>
      <c r="AB11" s="11" t="n">
        <f aca="false">MOD(AA11+270,360)-180</f>
        <v>112.413809132487</v>
      </c>
      <c r="AD11" s="0" t="s">
        <v>37</v>
      </c>
      <c r="AE11" s="10" t="n">
        <f aca="false">AE$2+$AE$3/2*SIN(AG11/180*PI())</f>
        <v>-277.411755543107</v>
      </c>
      <c r="AF11" s="10" t="n">
        <f aca="false">AF$2+$AE$3/2*COS(AG11/180*PI())</f>
        <v>793.935931623284</v>
      </c>
      <c r="AG11" s="11" t="n">
        <f aca="false">AG10-$Y$6</f>
        <v>22.4138091324871</v>
      </c>
      <c r="AH11" s="11" t="n">
        <f aca="false">MOD(AG11+270,360)-180</f>
        <v>112.413809132487</v>
      </c>
    </row>
    <row r="12" customFormat="false" ht="12.8" hidden="false" customHeight="false" outlineLevel="0" collapsed="false">
      <c r="A12" s="0" t="s">
        <v>198</v>
      </c>
      <c r="B12" s="10" t="n">
        <f aca="false">B11+8</f>
        <v>11</v>
      </c>
      <c r="E12" s="10" t="n">
        <f aca="false">B12*SIN((J3+90)/180*PI())</f>
        <v>7.04750900130113</v>
      </c>
      <c r="F12" s="10" t="n">
        <f aca="false">B12*COS((J3+90)/180*PI())</f>
        <v>8.44586389166789</v>
      </c>
      <c r="P12" s="0" t="s">
        <v>199</v>
      </c>
      <c r="Q12" s="10" t="n">
        <f aca="false">Q10+T2/2+B11</f>
        <v>88.0472023112584</v>
      </c>
      <c r="X12" s="0" t="s">
        <v>39</v>
      </c>
      <c r="Y12" s="10" t="n">
        <f aca="false">Y$2+$Y$3/2*SIN(AA12/180*PI())</f>
        <v>-287.232028921416</v>
      </c>
      <c r="Z12" s="10" t="n">
        <f aca="false">Z$2+$Y$3/2*COS(AA12/180*PI())</f>
        <v>791.07445164027</v>
      </c>
      <c r="AA12" s="11" t="n">
        <f aca="false">AA11-$Y$6</f>
        <v>16.8271928531681</v>
      </c>
      <c r="AB12" s="11" t="n">
        <f aca="false">MOD(AA12+270,360)-180</f>
        <v>106.827192853168</v>
      </c>
      <c r="AD12" s="0" t="s">
        <v>39</v>
      </c>
      <c r="AE12" s="10" t="n">
        <f aca="false">AE$2+$AE$3/2*SIN(AG12/180*PI())</f>
        <v>-285.495112244473</v>
      </c>
      <c r="AF12" s="10" t="n">
        <f aca="false">AF$2+$AE$3/2*COS(AG12/180*PI())</f>
        <v>796.81754492328</v>
      </c>
      <c r="AG12" s="11" t="n">
        <f aca="false">AG11-$Y$6</f>
        <v>16.8271928531681</v>
      </c>
      <c r="AH12" s="11" t="n">
        <f aca="false">MOD(AG12+270,360)-180</f>
        <v>106.827192853168</v>
      </c>
    </row>
    <row r="13" customFormat="false" ht="12.8" hidden="false" customHeight="false" outlineLevel="0" collapsed="false">
      <c r="A13" s="0" t="s">
        <v>200</v>
      </c>
      <c r="B13" s="10" t="n">
        <f aca="false">B7-E11</f>
        <v>-55.392324326471</v>
      </c>
      <c r="C13" s="10" t="n">
        <f aca="false">C7-F11</f>
        <v>606.291813254671</v>
      </c>
      <c r="D13" s="0" t="s">
        <v>201</v>
      </c>
      <c r="E13" s="10" t="n">
        <f aca="false">B7-3*E10+E12</f>
        <v>-27.9969970360694</v>
      </c>
      <c r="F13" s="10" t="n">
        <f aca="false">C7-3*F10+F12</f>
        <v>601.6622692799</v>
      </c>
      <c r="X13" s="0" t="s">
        <v>41</v>
      </c>
      <c r="Y13" s="10" t="n">
        <f aca="false">Y$2+$Y$3/2*SIN(AA13/180*PI())</f>
        <v>-294.990174682651</v>
      </c>
      <c r="Z13" s="10" t="n">
        <f aca="false">Z$2+$Y$3/2*COS(AA13/180*PI())</f>
        <v>793.013648734763</v>
      </c>
      <c r="AA13" s="11" t="n">
        <f aca="false">AA12-$Y$6</f>
        <v>11.240576573849</v>
      </c>
      <c r="AB13" s="11" t="n">
        <f aca="false">MOD(AA13+270,360)-180</f>
        <v>101.240576573849</v>
      </c>
      <c r="AD13" s="0" t="s">
        <v>41</v>
      </c>
      <c r="AE13" s="10" t="n">
        <f aca="false">AE$2+$AE$3/2*SIN(AG13/180*PI())</f>
        <v>-293.820600623812</v>
      </c>
      <c r="AF13" s="10" t="n">
        <f aca="false">AF$2+$AE$3/2*COS(AG13/180*PI())</f>
        <v>798.898552856403</v>
      </c>
      <c r="AG13" s="11" t="n">
        <f aca="false">AG12-$Y$6</f>
        <v>11.240576573849</v>
      </c>
      <c r="AH13" s="11" t="n">
        <f aca="false">MOD(AG13+270,360)-180</f>
        <v>101.240576573849</v>
      </c>
    </row>
    <row r="14" customFormat="false" ht="12.8" hidden="false" customHeight="false" outlineLevel="0" collapsed="false">
      <c r="A14" s="0" t="s">
        <v>202</v>
      </c>
      <c r="B14" s="10" t="n">
        <f aca="false">B13+$E$10+2*$E$11</f>
        <v>-57.6895069944055</v>
      </c>
      <c r="C14" s="10" t="n">
        <f aca="false">C13+$F$10+2*$F$11</f>
        <v>616.024384949251</v>
      </c>
      <c r="D14" s="0" t="s">
        <v>203</v>
      </c>
      <c r="E14" s="10" t="n">
        <f aca="false">B7-E10-E12</f>
        <v>-54.3756776804247</v>
      </c>
      <c r="F14" s="10" t="n">
        <f aca="false">C7-F10-F12</f>
        <v>595.022937904409</v>
      </c>
      <c r="X14" s="0" t="s">
        <v>43</v>
      </c>
      <c r="Y14" s="10" t="n">
        <f aca="false">Y$2+$Y$3/2*SIN(AA14/180*PI())</f>
        <v>-302.900252204196</v>
      </c>
      <c r="Z14" s="10" t="n">
        <f aca="false">Z$2+$Y$3/2*COS(AA14/180*PI())</f>
        <v>794.18837620401</v>
      </c>
      <c r="AA14" s="11" t="n">
        <f aca="false">AA13-$Y$6</f>
        <v>5.65396029453001</v>
      </c>
      <c r="AB14" s="11" t="n">
        <f aca="false">MOD(AA14+270,360)-180</f>
        <v>95.65396029453</v>
      </c>
      <c r="AD14" s="0" t="s">
        <v>43</v>
      </c>
      <c r="AE14" s="10" t="n">
        <f aca="false">AE$2+$AE$3/2*SIN(AG14/180*PI())</f>
        <v>-302.309131325872</v>
      </c>
      <c r="AF14" s="10" t="n">
        <f aca="false">AF$2+$AE$3/2*COS(AG14/180*PI())</f>
        <v>800.159186543253</v>
      </c>
      <c r="AG14" s="11" t="n">
        <f aca="false">AG13-$Y$6</f>
        <v>5.65396029453001</v>
      </c>
      <c r="AH14" s="11" t="n">
        <f aca="false">MOD(AG14+270,360)-180</f>
        <v>95.65396029453</v>
      </c>
    </row>
    <row r="15" customFormat="false" ht="12.8" hidden="false" customHeight="false" outlineLevel="0" collapsed="false">
      <c r="A15" s="0" t="s">
        <v>204</v>
      </c>
      <c r="B15" s="10" t="n">
        <f aca="false">B14+$E$10-2*$E$11</f>
        <v>-67.675986968224</v>
      </c>
      <c r="C15" s="10" t="n">
        <f aca="false">C14+$F$10-2*$F$11</f>
        <v>616.544209662517</v>
      </c>
      <c r="D15" s="0" t="s">
        <v>205</v>
      </c>
      <c r="E15" s="10" t="n">
        <f aca="false">E13+10*$E$10</f>
        <v>-89.4153102448343</v>
      </c>
      <c r="F15" s="10" t="n">
        <f aca="false">F13+10*$F$10</f>
        <v>652.924251319127</v>
      </c>
      <c r="P15" s="0" t="s">
        <v>206</v>
      </c>
      <c r="Q15" s="10" t="n">
        <f aca="false">Y9</f>
        <v>-265.594783217892</v>
      </c>
      <c r="R15" s="10" t="n">
        <f aca="false">Z9</f>
        <v>780.889453545386</v>
      </c>
      <c r="S15" s="11" t="n">
        <f aca="false">AB9</f>
        <v>123.587041691125</v>
      </c>
      <c r="X15" s="0" t="s">
        <v>45</v>
      </c>
      <c r="Y15" s="10" t="n">
        <f aca="false">Y$2+$Y$3/2*SIN(AA15/180*PI())</f>
        <v>-310.887118395019</v>
      </c>
      <c r="Z15" s="10" t="n">
        <f aca="false">Z$2+$Y$3/2*COS(AA15/180*PI())</f>
        <v>794.587474529925</v>
      </c>
      <c r="AA15" s="11" t="n">
        <f aca="false">AA14-$Y$6</f>
        <v>0.0673440152109759</v>
      </c>
      <c r="AB15" s="11" t="n">
        <f aca="false">MOD(AA15+270,360)-180</f>
        <v>90.067344015211</v>
      </c>
      <c r="AD15" s="0" t="s">
        <v>45</v>
      </c>
      <c r="AE15" s="10" t="n">
        <f aca="false">AE$2+$AE$3/2*SIN(AG15/180*PI())</f>
        <v>-310.880066147861</v>
      </c>
      <c r="AF15" s="10" t="n">
        <f aca="false">AF$2+$AE$3/2*COS(AG15/180*PI())</f>
        <v>800.587470385408</v>
      </c>
      <c r="AG15" s="11" t="n">
        <f aca="false">AG14-$Y$6</f>
        <v>0.0673440152109759</v>
      </c>
      <c r="AH15" s="11" t="n">
        <f aca="false">MOD(AG15+270,360)-180</f>
        <v>90.067344015211</v>
      </c>
    </row>
    <row r="16" customFormat="false" ht="12.8" hidden="false" customHeight="false" outlineLevel="0" collapsed="false">
      <c r="A16" s="0" t="s">
        <v>207</v>
      </c>
      <c r="B16" s="10" t="n">
        <f aca="false">B15+$E$10+2*$E$11</f>
        <v>-69.9731696361584</v>
      </c>
      <c r="C16" s="10" t="n">
        <f aca="false">C15+$F$10+2*$F$11</f>
        <v>626.276781357097</v>
      </c>
      <c r="D16" s="0" t="s">
        <v>208</v>
      </c>
      <c r="E16" s="10" t="n">
        <f aca="false">E14+10*$E$10</f>
        <v>-115.79399088919</v>
      </c>
      <c r="F16" s="10" t="n">
        <f aca="false">F14+10*$F$10</f>
        <v>646.284919943637</v>
      </c>
      <c r="P16" s="0" t="s">
        <v>209</v>
      </c>
      <c r="Q16" s="10" t="n">
        <f aca="false">AE10</f>
        <v>-269.647319705004</v>
      </c>
      <c r="R16" s="10" t="n">
        <f aca="false">AF10</f>
        <v>790.281087319046</v>
      </c>
      <c r="S16" s="11" t="n">
        <f aca="false">AH10</f>
        <v>118.000425411806</v>
      </c>
      <c r="X16" s="0" t="s">
        <v>47</v>
      </c>
      <c r="Y16" s="10" t="n">
        <f aca="false">Y$2+$Y$3/2*SIN(AA16/180*PI())</f>
        <v>-318.87490069741</v>
      </c>
      <c r="Z16" s="10" t="n">
        <f aca="false">Z$2+$Y$3/2*COS(AA16/180*PI())</f>
        <v>794.207152411886</v>
      </c>
      <c r="AA16" s="11" t="n">
        <f aca="false">AA15-$Y$6</f>
        <v>-5.51927226410806</v>
      </c>
      <c r="AB16" s="11" t="n">
        <f aca="false">MOD(AA16+270,360)-180</f>
        <v>84.4807277358919</v>
      </c>
      <c r="AD16" s="0" t="s">
        <v>47</v>
      </c>
      <c r="AE16" s="10" t="n">
        <f aca="false">AE$2+$AE$3/2*SIN(AG16/180*PI())</f>
        <v>-319.451984075408</v>
      </c>
      <c r="AF16" s="10" t="n">
        <f aca="false">AF$2+$AE$3/2*COS(AG16/180*PI())</f>
        <v>800.179335829601</v>
      </c>
      <c r="AG16" s="11" t="n">
        <f aca="false">AG15-$Y$6</f>
        <v>-5.51927226410806</v>
      </c>
      <c r="AH16" s="11" t="n">
        <f aca="false">MOD(AG16+270,360)-180</f>
        <v>84.4807277358919</v>
      </c>
    </row>
    <row r="17" customFormat="false" ht="12.8" hidden="false" customHeight="false" outlineLevel="0" collapsed="false">
      <c r="A17" s="0" t="s">
        <v>210</v>
      </c>
      <c r="B17" s="10" t="n">
        <f aca="false">B16+$E$10-2*$E$11</f>
        <v>-79.9596496099769</v>
      </c>
      <c r="C17" s="10" t="n">
        <f aca="false">C16+$F$10-2*$F$11</f>
        <v>626.796606070362</v>
      </c>
      <c r="D17" s="0" t="s">
        <v>211</v>
      </c>
      <c r="E17" s="10" t="n">
        <f aca="false">E15+10*$E$10</f>
        <v>-150.833623453599</v>
      </c>
      <c r="F17" s="10" t="n">
        <f aca="false">F15+10*$F$10</f>
        <v>704.186233358354</v>
      </c>
      <c r="P17" s="0" t="s">
        <v>212</v>
      </c>
      <c r="Q17" s="10" t="n">
        <f aca="false">Y11</f>
        <v>-279.699514710612</v>
      </c>
      <c r="R17" s="10" t="n">
        <f aca="false">Z11</f>
        <v>788.389206644389</v>
      </c>
      <c r="S17" s="11" t="n">
        <f aca="false">AB11</f>
        <v>112.413809132487</v>
      </c>
      <c r="X17" s="0" t="s">
        <v>49</v>
      </c>
      <c r="Y17" s="10" t="n">
        <f aca="false">Y$2+$Y$3/2*SIN(AA17/180*PI())</f>
        <v>-326.787717850906</v>
      </c>
      <c r="Z17" s="10" t="n">
        <f aca="false">Z$2+$Y$3/2*COS(AA17/180*PI())</f>
        <v>793.051022782819</v>
      </c>
      <c r="AA17" s="11" t="n">
        <f aca="false">AA16-$Y$6</f>
        <v>-11.1058885434271</v>
      </c>
      <c r="AB17" s="11" t="n">
        <f aca="false">MOD(AA17+270,360)-180</f>
        <v>78.8941114565729</v>
      </c>
      <c r="AD17" s="0" t="s">
        <v>49</v>
      </c>
      <c r="AE17" s="10" t="n">
        <f aca="false">AE$2+$AE$3/2*SIN(AG17/180*PI())</f>
        <v>-327.943454754966</v>
      </c>
      <c r="AF17" s="10" t="n">
        <f aca="false">AF$2+$AE$3/2*COS(AG17/180*PI())</f>
        <v>798.938660017618</v>
      </c>
      <c r="AG17" s="11" t="n">
        <f aca="false">AG16-$Y$6</f>
        <v>-11.1058885434271</v>
      </c>
      <c r="AH17" s="11" t="n">
        <f aca="false">MOD(AG17+270,360)-180</f>
        <v>78.8941114565729</v>
      </c>
    </row>
    <row r="18" customFormat="false" ht="12.8" hidden="false" customHeight="false" outlineLevel="0" collapsed="false">
      <c r="A18" s="0" t="s">
        <v>213</v>
      </c>
      <c r="B18" s="10" t="n">
        <f aca="false">B17+$E$10+2*$E$11</f>
        <v>-82.2568322779114</v>
      </c>
      <c r="C18" s="10" t="n">
        <f aca="false">C17+$F$10+2*$F$11</f>
        <v>636.529177764942</v>
      </c>
      <c r="D18" s="0" t="s">
        <v>214</v>
      </c>
      <c r="E18" s="10" t="n">
        <f aca="false">E16+10*$E$10</f>
        <v>-177.212304097954</v>
      </c>
      <c r="F18" s="10" t="n">
        <f aca="false">F16+10*$F$10</f>
        <v>697.546901982864</v>
      </c>
      <c r="P18" s="0" t="s">
        <v>215</v>
      </c>
      <c r="Q18" s="10" t="n">
        <f aca="false">AE12</f>
        <v>-285.495112244473</v>
      </c>
      <c r="R18" s="10" t="n">
        <f aca="false">AF12</f>
        <v>796.81754492328</v>
      </c>
      <c r="S18" s="11" t="n">
        <f aca="false">AH12</f>
        <v>106.827192853168</v>
      </c>
      <c r="X18" s="0" t="s">
        <v>51</v>
      </c>
      <c r="Y18" s="10" t="n">
        <f aca="false">Y$2+$Y$3/2*SIN(AA18/180*PI())</f>
        <v>-334.550400738886</v>
      </c>
      <c r="Z18" s="10" t="n">
        <f aca="false">Z$2+$Y$3/2*COS(AA18/180*PI())</f>
        <v>791.130068487548</v>
      </c>
      <c r="AA18" s="11" t="n">
        <f aca="false">AA17-$Y$6</f>
        <v>-16.6925048227461</v>
      </c>
      <c r="AB18" s="11" t="n">
        <f aca="false">MOD(AA18+270,360)-180</f>
        <v>73.3074951772539</v>
      </c>
      <c r="AD18" s="0" t="s">
        <v>51</v>
      </c>
      <c r="AE18" s="10" t="n">
        <f aca="false">AE$2+$AE$3/2*SIN(AG18/180*PI())</f>
        <v>-336.273812054941</v>
      </c>
      <c r="AF18" s="10" t="n">
        <f aca="false">AF$2+$AE$3/2*COS(AG18/180*PI())</f>
        <v>796.877228954744</v>
      </c>
      <c r="AG18" s="11" t="n">
        <f aca="false">AG17-$Y$6</f>
        <v>-16.6925048227461</v>
      </c>
      <c r="AH18" s="11" t="n">
        <f aca="false">MOD(AG18+270,360)-180</f>
        <v>73.3074951772539</v>
      </c>
    </row>
    <row r="19" customFormat="false" ht="12.8" hidden="false" customHeight="false" outlineLevel="0" collapsed="false">
      <c r="A19" s="0" t="s">
        <v>216</v>
      </c>
      <c r="B19" s="10" t="n">
        <f aca="false">B18+$E$10-2*$E$11</f>
        <v>-92.2433122517299</v>
      </c>
      <c r="C19" s="10" t="n">
        <f aca="false">C18+$F$10-2*$F$11</f>
        <v>637.049002478208</v>
      </c>
      <c r="D19" s="0" t="s">
        <v>217</v>
      </c>
      <c r="E19" s="10" t="n">
        <f aca="false">E17+10*$E$10</f>
        <v>-212.251936662364</v>
      </c>
      <c r="F19" s="10" t="n">
        <f aca="false">F17+10*$F$10</f>
        <v>755.448215397582</v>
      </c>
      <c r="P19" s="0" t="s">
        <v>218</v>
      </c>
      <c r="Q19" s="10" t="n">
        <f aca="false">Y13</f>
        <v>-294.990174682651</v>
      </c>
      <c r="R19" s="10" t="n">
        <f aca="false">Z13</f>
        <v>793.013648734763</v>
      </c>
      <c r="S19" s="11" t="n">
        <f aca="false">AB13</f>
        <v>101.240576573849</v>
      </c>
      <c r="X19" s="0" t="s">
        <v>53</v>
      </c>
      <c r="Y19" s="10" t="n">
        <f aca="false">Y$2+$Y$3/2*SIN(AA19/180*PI())</f>
        <v>-342.089206470043</v>
      </c>
      <c r="Z19" s="10" t="n">
        <f aca="false">Z$2+$Y$3/2*COS(AA19/180*PI())</f>
        <v>788.462537949442</v>
      </c>
      <c r="AA19" s="11" t="n">
        <f aca="false">AA18-$Y$6</f>
        <v>-22.2791211020652</v>
      </c>
      <c r="AB19" s="11" t="n">
        <f aca="false">MOD(AA19+270,360)-180</f>
        <v>67.7208788979348</v>
      </c>
      <c r="AD19" s="0" t="s">
        <v>53</v>
      </c>
      <c r="AE19" s="10" t="n">
        <f aca="false">AE$2+$AE$3/2*SIN(AG19/180*PI())</f>
        <v>-344.363920366963</v>
      </c>
      <c r="AF19" s="10" t="n">
        <f aca="false">AF$2+$AE$3/2*COS(AG19/180*PI())</f>
        <v>794.014625546658</v>
      </c>
      <c r="AG19" s="11" t="n">
        <f aca="false">AG18-$Y$6</f>
        <v>-22.2791211020652</v>
      </c>
      <c r="AH19" s="11" t="n">
        <f aca="false">MOD(AG19+270,360)-180</f>
        <v>67.7208788979348</v>
      </c>
    </row>
    <row r="20" customFormat="false" ht="12.8" hidden="false" customHeight="false" outlineLevel="0" collapsed="false">
      <c r="A20" s="0" t="s">
        <v>219</v>
      </c>
      <c r="B20" s="10" t="n">
        <f aca="false">B19+$E$10+2*$E$11</f>
        <v>-94.5404949196643</v>
      </c>
      <c r="C20" s="10" t="n">
        <f aca="false">C19+$F$10+2*$F$11</f>
        <v>646.781574172788</v>
      </c>
      <c r="D20" s="0" t="s">
        <v>220</v>
      </c>
      <c r="E20" s="10" t="n">
        <f aca="false">E18+10*$E$10</f>
        <v>-238.630617306719</v>
      </c>
      <c r="F20" s="10" t="n">
        <f aca="false">F18+10*$F$10</f>
        <v>748.808884022091</v>
      </c>
      <c r="P20" s="0" t="s">
        <v>221</v>
      </c>
      <c r="Q20" s="10" t="n">
        <f aca="false">AE14</f>
        <v>-302.309131325872</v>
      </c>
      <c r="R20" s="10" t="n">
        <f aca="false">AF14</f>
        <v>800.159186543253</v>
      </c>
      <c r="S20" s="11" t="n">
        <f aca="false">AH14</f>
        <v>95.65396029453</v>
      </c>
      <c r="X20" s="0" t="s">
        <v>55</v>
      </c>
      <c r="Y20" s="10" t="n">
        <f aca="false">Y$2+$Y$3/2*SIN(AA20/180*PI())</f>
        <v>-349.332518911186</v>
      </c>
      <c r="Z20" s="10" t="n">
        <f aca="false">Z$2+$Y$3/2*COS(AA20/180*PI())</f>
        <v>785.07377181649</v>
      </c>
      <c r="AA20" s="11" t="n">
        <f aca="false">AA19-$Y$6</f>
        <v>-27.8657373813842</v>
      </c>
      <c r="AB20" s="11" t="n">
        <f aca="false">MOD(AA20+270,360)-180</f>
        <v>62.1342626186158</v>
      </c>
      <c r="AD20" s="0" t="s">
        <v>55</v>
      </c>
      <c r="AE20" s="10" t="n">
        <f aca="false">AE$2+$AE$3/2*SIN(AG20/180*PI())</f>
        <v>-352.136926367699</v>
      </c>
      <c r="AF20" s="10" t="n">
        <f aca="false">AF$2+$AE$3/2*COS(AG20/180*PI())</f>
        <v>790.378043568376</v>
      </c>
      <c r="AG20" s="11" t="n">
        <f aca="false">AG19-$Y$6</f>
        <v>-27.8657373813842</v>
      </c>
      <c r="AH20" s="11" t="n">
        <f aca="false">MOD(AG20+270,360)-180</f>
        <v>62.1342626186158</v>
      </c>
    </row>
    <row r="21" customFormat="false" ht="12.8" hidden="false" customHeight="false" outlineLevel="0" collapsed="false">
      <c r="A21" s="0" t="s">
        <v>222</v>
      </c>
      <c r="B21" s="10" t="n">
        <f aca="false">B20+$E$10-2*$E$11</f>
        <v>-104.526974893483</v>
      </c>
      <c r="C21" s="10" t="n">
        <f aca="false">C20+$F$10-2*$F$11</f>
        <v>647.301398886053</v>
      </c>
      <c r="X21" s="0" t="s">
        <v>57</v>
      </c>
      <c r="Y21" s="10" t="n">
        <f aca="false">Y$2+$Y$3/2*SIN(AA21/180*PI())</f>
        <v>-356.211529016555</v>
      </c>
      <c r="Z21" s="10" t="n">
        <f aca="false">Z$2+$Y$3/2*COS(AA21/180*PI())</f>
        <v>780.995962233627</v>
      </c>
      <c r="AA21" s="11" t="n">
        <f aca="false">AA20-$Y$6</f>
        <v>-33.4523536607032</v>
      </c>
      <c r="AB21" s="11" t="n">
        <f aca="false">MOD(AA21+270,360)-180</f>
        <v>56.5476463392968</v>
      </c>
      <c r="AD21" s="0" t="s">
        <v>57</v>
      </c>
      <c r="AE21" s="10" t="n">
        <f aca="false">AE$2+$AE$3/2*SIN(AG21/180*PI())</f>
        <v>-359.518989099721</v>
      </c>
      <c r="AF21" s="10" t="n">
        <f aca="false">AF$2+$AE$3/2*COS(AG21/180*PI())</f>
        <v>786.002029332484</v>
      </c>
      <c r="AG21" s="11" t="n">
        <f aca="false">AG20-$Y$6</f>
        <v>-33.4523536607032</v>
      </c>
      <c r="AH21" s="11" t="n">
        <f aca="false">MOD(AG21+270,360)-180</f>
        <v>56.5476463392968</v>
      </c>
    </row>
    <row r="22" customFormat="false" ht="12.8" hidden="false" customHeight="false" outlineLevel="0" collapsed="false">
      <c r="A22" s="0" t="s">
        <v>223</v>
      </c>
      <c r="B22" s="10" t="n">
        <f aca="false">B21+$E$10+2*$E$11</f>
        <v>-106.824157561417</v>
      </c>
      <c r="C22" s="10" t="n">
        <f aca="false">C21+$F$10+2*$F$11</f>
        <v>657.033970580633</v>
      </c>
      <c r="X22" s="0" t="s">
        <v>59</v>
      </c>
      <c r="Y22" s="10" t="n">
        <f aca="false">Y$2+$Y$3/2*SIN(AA22/180*PI())</f>
        <v>-362.660888490745</v>
      </c>
      <c r="Z22" s="10" t="n">
        <f aca="false">Z$2+$Y$3/2*COS(AA22/180*PI())</f>
        <v>776.26784702812</v>
      </c>
      <c r="AA22" s="11" t="n">
        <f aca="false">AA21-$Y$6</f>
        <v>-39.0389699400223</v>
      </c>
      <c r="AB22" s="11" t="n">
        <f aca="false">MOD(AA22+270,360)-180</f>
        <v>50.9610300599777</v>
      </c>
      <c r="AD22" s="0" t="s">
        <v>59</v>
      </c>
      <c r="AE22" s="10" t="n">
        <f aca="false">AE$2+$AE$3/2*SIN(AG22/180*PI())</f>
        <v>-366.439981435911</v>
      </c>
      <c r="AF22" s="10" t="n">
        <f aca="false">AF$2+$AE$3/2*COS(AG22/180*PI())</f>
        <v>780.928153510724</v>
      </c>
      <c r="AG22" s="11" t="n">
        <f aca="false">AG21-$Y$6</f>
        <v>-39.0389699400223</v>
      </c>
      <c r="AH22" s="11" t="n">
        <f aca="false">MOD(AG22+270,360)-180</f>
        <v>50.9610300599777</v>
      </c>
    </row>
    <row r="23" customFormat="false" ht="12.8" hidden="false" customHeight="false" outlineLevel="0" collapsed="false">
      <c r="A23" s="0" t="s">
        <v>224</v>
      </c>
      <c r="B23" s="10" t="n">
        <f aca="false">B22+$E$10-2*$E$11</f>
        <v>-116.810637535236</v>
      </c>
      <c r="C23" s="10" t="n">
        <f aca="false">C22+$F$10-2*$F$11</f>
        <v>657.553795293899</v>
      </c>
      <c r="X23" s="0" t="s">
        <v>61</v>
      </c>
      <c r="Y23" s="10" t="n">
        <f aca="false">Y$2+$Y$3/2*SIN(AA23/180*PI())</f>
        <v>-368.619330575654</v>
      </c>
      <c r="Z23" s="10" t="n">
        <f aca="false">Z$2+$Y$3/2*COS(AA23/180*PI())</f>
        <v>770.934341713166</v>
      </c>
      <c r="AA23" s="11" t="n">
        <f aca="false">AA22-$Y$6</f>
        <v>-44.6255862193413</v>
      </c>
      <c r="AB23" s="11" t="n">
        <f aca="false">MOD(AA23+270,360)-180</f>
        <v>45.3744137806587</v>
      </c>
      <c r="AD23" s="0" t="s">
        <v>61</v>
      </c>
      <c r="AE23" s="10" t="n">
        <f aca="false">AE$2+$AE$3/2*SIN(AG23/180*PI())</f>
        <v>-372.834156263709</v>
      </c>
      <c r="AF23" s="10" t="n">
        <f aca="false">AF$2+$AE$3/2*COS(AG23/180*PI())</f>
        <v>775.20461622651</v>
      </c>
      <c r="AG23" s="11" t="n">
        <f aca="false">AG22-$Y$6</f>
        <v>-44.6255862193413</v>
      </c>
      <c r="AH23" s="11" t="n">
        <f aca="false">MOD(AG23+270,360)-180</f>
        <v>45.3744137806587</v>
      </c>
    </row>
    <row r="24" customFormat="false" ht="12.8" hidden="false" customHeight="false" outlineLevel="0" collapsed="false">
      <c r="A24" s="0" t="s">
        <v>225</v>
      </c>
      <c r="B24" s="10" t="n">
        <f aca="false">B23+$E$10+2*$E$11</f>
        <v>-119.10782020317</v>
      </c>
      <c r="C24" s="10" t="n">
        <f aca="false">C23+$F$10+2*$F$11</f>
        <v>667.286366988479</v>
      </c>
      <c r="X24" s="0" t="s">
        <v>63</v>
      </c>
      <c r="Y24" s="10" t="n">
        <f aca="false">Y$2+$Y$3/2*SIN(AA24/180*PI())</f>
        <v>-374.030252064199</v>
      </c>
      <c r="Z24" s="10" t="n">
        <f aca="false">Z$2+$Y$3/2*COS(AA24/180*PI())</f>
        <v>765.046112805535</v>
      </c>
      <c r="AA24" s="11" t="n">
        <f aca="false">AA23-$Y$6</f>
        <v>-50.2122024986604</v>
      </c>
      <c r="AB24" s="11" t="n">
        <f aca="false">MOD(AA24+270,360)-180</f>
        <v>39.7877975013396</v>
      </c>
      <c r="AD24" s="0" t="s">
        <v>63</v>
      </c>
      <c r="AE24" s="10" t="n">
        <f aca="false">AE$2+$AE$3/2*SIN(AG24/180*PI())</f>
        <v>-378.6407710607</v>
      </c>
      <c r="AF24" s="10" t="n">
        <f aca="false">AF$2+$AE$3/2*COS(AG24/180*PI())</f>
        <v>768.88578916988</v>
      </c>
      <c r="AG24" s="11" t="n">
        <f aca="false">AG23-$Y$6</f>
        <v>-50.2122024986604</v>
      </c>
      <c r="AH24" s="11" t="n">
        <f aca="false">MOD(AG24+270,360)-180</f>
        <v>39.7877975013396</v>
      </c>
    </row>
    <row r="25" customFormat="false" ht="12.8" hidden="false" customHeight="false" outlineLevel="0" collapsed="false">
      <c r="A25" s="0" t="s">
        <v>226</v>
      </c>
      <c r="B25" s="10" t="n">
        <f aca="false">B24+$E$10-2*$E$11</f>
        <v>-129.094300176989</v>
      </c>
      <c r="C25" s="10" t="n">
        <f aca="false">C24+$F$10-2*$F$11</f>
        <v>667.806191701744</v>
      </c>
      <c r="X25" s="0" t="s">
        <v>65</v>
      </c>
      <c r="Y25" s="10" t="n">
        <f aca="false">Y$2+$Y$3/2*SIN(AA25/180*PI())</f>
        <v>-378.842251011851</v>
      </c>
      <c r="Z25" s="10" t="n">
        <f aca="false">Z$2+$Y$3/2*COS(AA25/180*PI())</f>
        <v>758.659096510609</v>
      </c>
      <c r="AA25" s="11" t="n">
        <f aca="false">AA24-$Y$6</f>
        <v>-55.7988187779794</v>
      </c>
      <c r="AB25" s="11" t="n">
        <f aca="false">MOD(AA25+270,360)-180</f>
        <v>34.2011812220206</v>
      </c>
      <c r="AD25" s="0" t="s">
        <v>65</v>
      </c>
      <c r="AE25" s="10" t="n">
        <f aca="false">AE$2+$AE$3/2*SIN(AG25/180*PI())</f>
        <v>-383.804664928259</v>
      </c>
      <c r="AF25" s="10" t="n">
        <f aca="false">AF$2+$AE$3/2*COS(AG25/180*PI())</f>
        <v>762.031699084622</v>
      </c>
      <c r="AG25" s="11" t="n">
        <f aca="false">AG24-$Y$6</f>
        <v>-55.7988187779794</v>
      </c>
      <c r="AH25" s="11" t="n">
        <f aca="false">MOD(AG25+270,360)-180</f>
        <v>34.2011812220206</v>
      </c>
    </row>
    <row r="26" customFormat="false" ht="12.8" hidden="false" customHeight="false" outlineLevel="0" collapsed="false">
      <c r="A26" s="0" t="s">
        <v>227</v>
      </c>
      <c r="B26" s="10" t="n">
        <f aca="false">B25+$E$10+2*$E$11</f>
        <v>-131.391482844923</v>
      </c>
      <c r="C26" s="10" t="n">
        <f aca="false">C25+$F$10+2*$F$11</f>
        <v>677.538763396324</v>
      </c>
      <c r="X26" s="0" t="s">
        <v>67</v>
      </c>
      <c r="Y26" s="10" t="n">
        <f aca="false">Y$2+$Y$3/2*SIN(AA26/180*PI())</f>
        <v>-383.009615037917</v>
      </c>
      <c r="Z26" s="10" t="n">
        <f aca="false">Z$2+$Y$3/2*COS(AA26/180*PI())</f>
        <v>751.833967347134</v>
      </c>
      <c r="AA26" s="11" t="n">
        <f aca="false">AA25-$Y$6</f>
        <v>-61.3854350572984</v>
      </c>
      <c r="AB26" s="11" t="n">
        <f aca="false">MOD(AA26+270,360)-180</f>
        <v>28.6145649427016</v>
      </c>
      <c r="AD26" s="0" t="s">
        <v>67</v>
      </c>
      <c r="AE26" s="10" t="n">
        <f aca="false">AE$2+$AE$3/2*SIN(AG26/180*PI())</f>
        <v>-388.27678260164</v>
      </c>
      <c r="AF26" s="10" t="n">
        <f aca="false">AF$2+$AE$3/2*COS(AG26/180*PI())</f>
        <v>754.707457534287</v>
      </c>
      <c r="AG26" s="11" t="n">
        <f aca="false">AG25-$Y$6</f>
        <v>-61.3854350572984</v>
      </c>
      <c r="AH26" s="11" t="n">
        <f aca="false">MOD(AG26+270,360)-180</f>
        <v>28.6145649427016</v>
      </c>
    </row>
    <row r="27" customFormat="false" ht="12.8" hidden="false" customHeight="false" outlineLevel="0" collapsed="false">
      <c r="A27" s="0" t="s">
        <v>228</v>
      </c>
      <c r="B27" s="10" t="n">
        <f aca="false">B26+$E$10-2*$E$11</f>
        <v>-141.377962818742</v>
      </c>
      <c r="C27" s="10" t="n">
        <f aca="false">C26+$F$10-2*$F$11</f>
        <v>678.05858810959</v>
      </c>
      <c r="X27" s="0" t="s">
        <v>69</v>
      </c>
      <c r="Y27" s="10" t="n">
        <f aca="false">Y$2+$Y$3/2*SIN(AA27/180*PI())</f>
        <v>-386.492755577871</v>
      </c>
      <c r="Z27" s="10" t="n">
        <f aca="false">Z$2+$Y$3/2*COS(AA27/180*PI())</f>
        <v>744.635561759589</v>
      </c>
      <c r="AA27" s="11" t="n">
        <f aca="false">AA26-$Y$6</f>
        <v>-66.9720513366175</v>
      </c>
      <c r="AB27" s="11" t="n">
        <f aca="false">MOD(AA27+270,360)-180</f>
        <v>23.0279486633825</v>
      </c>
      <c r="AD27" s="0" t="s">
        <v>69</v>
      </c>
      <c r="AE27" s="10" t="n">
        <f aca="false">AE$2+$AE$3/2*SIN(AG27/180*PI())</f>
        <v>-392.014640458589</v>
      </c>
      <c r="AF27" s="10" t="n">
        <f aca="false">AF$2+$AE$3/2*COS(AG27/180*PI())</f>
        <v>746.982642364104</v>
      </c>
      <c r="AG27" s="11" t="n">
        <f aca="false">AG26-$Y$6</f>
        <v>-66.9720513366175</v>
      </c>
      <c r="AH27" s="11" t="n">
        <f aca="false">MOD(AG27+270,360)-180</f>
        <v>23.0279486633825</v>
      </c>
    </row>
    <row r="28" customFormat="false" ht="12.8" hidden="false" customHeight="false" outlineLevel="0" collapsed="false">
      <c r="A28" s="0" t="s">
        <v>229</v>
      </c>
      <c r="B28" s="10" t="n">
        <f aca="false">B27+$E$10+2*$E$11</f>
        <v>-143.675145486676</v>
      </c>
      <c r="C28" s="10" t="n">
        <f aca="false">C27+$F$10+2*$F$11</f>
        <v>687.79115980417</v>
      </c>
      <c r="X28" s="0" t="s">
        <v>116</v>
      </c>
      <c r="Y28" s="10" t="n">
        <f aca="false">Y$2+$Y$3/2*SIN(AA28/180*PI())</f>
        <v>-389.258583961472</v>
      </c>
      <c r="Z28" s="10" t="n">
        <f aca="false">Z$2+$Y$3/2*COS(AA28/180*PI())</f>
        <v>737.132262193643</v>
      </c>
      <c r="AA28" s="11" t="n">
        <f aca="false">AA27-$Y$6</f>
        <v>-72.5586676159365</v>
      </c>
      <c r="AB28" s="11" t="n">
        <f aca="false">MOD(AA28+270,360)-180</f>
        <v>17.4413323840635</v>
      </c>
      <c r="AD28" s="0" t="s">
        <v>116</v>
      </c>
      <c r="AE28" s="10" t="n">
        <f aca="false">AE$2+$AE$3/2*SIN(AG28/180*PI())</f>
        <v>-394.982730099542</v>
      </c>
      <c r="AF28" s="10" t="n">
        <f aca="false">AF$2+$AE$3/2*COS(AG28/180*PI())</f>
        <v>738.930636734728</v>
      </c>
      <c r="AG28" s="11" t="n">
        <f aca="false">AG27-$Y$6</f>
        <v>-72.5586676159365</v>
      </c>
      <c r="AH28" s="11" t="n">
        <f aca="false">MOD(AG28+270,360)-180</f>
        <v>17.4413323840635</v>
      </c>
    </row>
    <row r="29" customFormat="false" ht="12.8" hidden="false" customHeight="false" outlineLevel="0" collapsed="false">
      <c r="A29" s="0" t="s">
        <v>230</v>
      </c>
      <c r="B29" s="10" t="n">
        <f aca="false">B28+$E$10-2*$E$11</f>
        <v>-153.661625460495</v>
      </c>
      <c r="C29" s="10" t="n">
        <f aca="false">C28+$F$10-2*$F$11</f>
        <v>688.310984517435</v>
      </c>
      <c r="X29" s="0" t="s">
        <v>118</v>
      </c>
      <c r="Y29" s="10" t="n">
        <f aca="false">Y$2+$Y$3/2*SIN(AA29/180*PI())</f>
        <v>-391.280825744073</v>
      </c>
      <c r="Z29" s="10" t="n">
        <f aca="false">Z$2+$Y$3/2*COS(AA29/180*PI())</f>
        <v>729.395347485792</v>
      </c>
      <c r="AA29" s="11" t="n">
        <f aca="false">AA28-$Y$6</f>
        <v>-78.1452838952555</v>
      </c>
      <c r="AB29" s="11" t="n">
        <f aca="false">MOD(AA29+270,360)-180</f>
        <v>11.8547161047445</v>
      </c>
      <c r="AD29" s="0" t="s">
        <v>118</v>
      </c>
      <c r="AE29" s="10" t="n">
        <f aca="false">AE$2+$AE$3/2*SIN(AG29/180*PI())</f>
        <v>-397.152855665548</v>
      </c>
      <c r="AF29" s="10" t="n">
        <f aca="false">AF$2+$AE$3/2*COS(AG29/180*PI())</f>
        <v>730.627932006749</v>
      </c>
      <c r="AG29" s="11" t="n">
        <f aca="false">AG28-$Y$6</f>
        <v>-78.1452838952555</v>
      </c>
      <c r="AH29" s="11" t="n">
        <f aca="false">MOD(AG29+270,360)-180</f>
        <v>11.8547161047445</v>
      </c>
    </row>
    <row r="30" customFormat="false" ht="12.8" hidden="false" customHeight="false" outlineLevel="0" collapsed="false">
      <c r="A30" s="0" t="s">
        <v>231</v>
      </c>
      <c r="B30" s="10" t="n">
        <f aca="false">B29+$E$10+2*$E$11</f>
        <v>-155.958808128429</v>
      </c>
      <c r="C30" s="10" t="n">
        <f aca="false">C29+$F$10+2*$F$11</f>
        <v>698.043556212015</v>
      </c>
      <c r="X30" s="0" t="s">
        <v>120</v>
      </c>
      <c r="Y30" s="10" t="n">
        <f aca="false">Y$2+$Y$3/2*SIN(AA30/180*PI())</f>
        <v>-392.540270305051</v>
      </c>
      <c r="Z30" s="10" t="n">
        <f aca="false">Z$2+$Y$3/2*COS(AA30/180*PI())</f>
        <v>721.49831573825</v>
      </c>
      <c r="AA30" s="11" t="n">
        <f aca="false">AA29-$Y$6</f>
        <v>-83.7319001745746</v>
      </c>
      <c r="AB30" s="11" t="n">
        <f aca="false">MOD(AA30+270,360)-180</f>
        <v>6.26809982542545</v>
      </c>
      <c r="AD30" s="0" t="s">
        <v>120</v>
      </c>
      <c r="AE30" s="10" t="n">
        <f aca="false">AE$2+$AE$3/2*SIN(AG30/180*PI())</f>
        <v>-398.504401689501</v>
      </c>
      <c r="AF30" s="10" t="n">
        <f aca="false">AF$2+$AE$3/2*COS(AG30/180*PI())</f>
        <v>722.153401098353</v>
      </c>
      <c r="AG30" s="11" t="n">
        <f aca="false">AG29-$Y$6</f>
        <v>-83.7319001745746</v>
      </c>
      <c r="AH30" s="11" t="n">
        <f aca="false">MOD(AG30+270,360)-180</f>
        <v>6.26809982542545</v>
      </c>
    </row>
    <row r="31" customFormat="false" ht="12.8" hidden="false" customHeight="false" outlineLevel="0" collapsed="false">
      <c r="A31" s="0" t="s">
        <v>232</v>
      </c>
      <c r="B31" s="10" t="n">
        <f aca="false">B30+$E$10-2*$E$11</f>
        <v>-165.945288102248</v>
      </c>
      <c r="C31" s="10" t="n">
        <f aca="false">C30+$F$10-2*$F$11</f>
        <v>698.563380925281</v>
      </c>
      <c r="X31" s="0" t="s">
        <v>122</v>
      </c>
      <c r="Y31" s="10" t="n">
        <f aca="false">Y$2+$Y$3/2*SIN(AA31/180*PI())</f>
        <v>-393.024953342282</v>
      </c>
      <c r="Z31" s="10" t="n">
        <f aca="false">Z$2+$Y$3/2*COS(AA31/180*PI())</f>
        <v>713.516186111561</v>
      </c>
      <c r="AA31" s="11" t="n">
        <f aca="false">AA30-$Y$6</f>
        <v>-89.3185164538936</v>
      </c>
      <c r="AB31" s="11" t="n">
        <f aca="false">MOD(AA31+270,360)-180</f>
        <v>0.681483546106392</v>
      </c>
      <c r="AD31" s="0" t="s">
        <v>122</v>
      </c>
      <c r="AE31" s="10" t="n">
        <f aca="false">AE$2+$AE$3/2*SIN(AG31/180*PI())</f>
        <v>-399.02452893618</v>
      </c>
      <c r="AF31" s="10" t="n">
        <f aca="false">AF$2+$AE$3/2*COS(AG31/180*PI())</f>
        <v>713.587549218972</v>
      </c>
      <c r="AG31" s="11" t="n">
        <f aca="false">AG30-$Y$6</f>
        <v>-89.3185164538936</v>
      </c>
      <c r="AH31" s="11" t="n">
        <f aca="false">MOD(AG31+270,360)-180</f>
        <v>0.681483546106392</v>
      </c>
    </row>
    <row r="32" customFormat="false" ht="12.8" hidden="false" customHeight="false" outlineLevel="0" collapsed="false">
      <c r="A32" s="0" t="s">
        <v>233</v>
      </c>
      <c r="B32" s="10" t="n">
        <f aca="false">B31+$E$10+2*$E$11</f>
        <v>-168.242470770182</v>
      </c>
      <c r="C32" s="10" t="n">
        <f aca="false">C31+$F$10+2*$F$11</f>
        <v>708.295952619861</v>
      </c>
      <c r="X32" s="0" t="s">
        <v>123</v>
      </c>
      <c r="Y32" s="10" t="n">
        <f aca="false">Y$2+$Y$3/2*SIN(AA32/180*PI())</f>
        <v>-392.730270529007</v>
      </c>
      <c r="Z32" s="10" t="n">
        <f aca="false">Z$2+$Y$3/2*COS(AA32/180*PI())</f>
        <v>705.524786167657</v>
      </c>
      <c r="AA32" s="11" t="n">
        <f aca="false">AA31-$Y$6</f>
        <v>-94.9051327332126</v>
      </c>
      <c r="AB32" s="11" t="n">
        <f aca="false">MOD(AA32+270,360)-180</f>
        <v>-4.90513273321261</v>
      </c>
      <c r="AD32" s="0" t="s">
        <v>123</v>
      </c>
      <c r="AE32" s="10" t="n">
        <f aca="false">AE$2+$AE$3/2*SIN(AG32/180*PI())</f>
        <v>-398.708296370692</v>
      </c>
      <c r="AF32" s="10" t="n">
        <f aca="false">AF$2+$AE$3/2*COS(AG32/180*PI())</f>
        <v>705.011749096723</v>
      </c>
      <c r="AG32" s="11" t="n">
        <f aca="false">AG31-$Y$6</f>
        <v>-94.9051327332126</v>
      </c>
      <c r="AH32" s="11" t="n">
        <f aca="false">MOD(AG32+270,360)-180</f>
        <v>-4.90513273321261</v>
      </c>
    </row>
    <row r="33" customFormat="false" ht="12.8" hidden="false" customHeight="false" outlineLevel="0" collapsed="false">
      <c r="A33" s="0" t="s">
        <v>234</v>
      </c>
      <c r="B33" s="10" t="n">
        <f aca="false">B32+$E$10-2*$E$11</f>
        <v>-178.228950744001</v>
      </c>
      <c r="C33" s="10" t="n">
        <f aca="false">C32+$F$10-2*$F$11</f>
        <v>708.815777333126</v>
      </c>
      <c r="X33" s="0" t="s">
        <v>124</v>
      </c>
      <c r="Y33" s="10" t="n">
        <f aca="false">Y$2+$Y$3/2*SIN(AA33/180*PI())</f>
        <v>-391.6590212534</v>
      </c>
      <c r="Z33" s="10" t="n">
        <f aca="false">Z$2+$Y$3/2*COS(AA33/180*PI())</f>
        <v>697.600031533388</v>
      </c>
      <c r="AA33" s="11" t="n">
        <f aca="false">AA32-$Y$6</f>
        <v>-100.491749012532</v>
      </c>
      <c r="AB33" s="11" t="n">
        <f aca="false">MOD(AA33+270,360)-180</f>
        <v>-10.4917490125317</v>
      </c>
      <c r="AD33" s="0" t="s">
        <v>124</v>
      </c>
      <c r="AE33" s="10" t="n">
        <f aca="false">AE$2+$AE$3/2*SIN(AG33/180*PI())</f>
        <v>-397.558708096648</v>
      </c>
      <c r="AF33" s="10" t="n">
        <f aca="false">AF$2+$AE$3/2*COS(AG33/180*PI())</f>
        <v>696.507467964704</v>
      </c>
      <c r="AG33" s="11" t="n">
        <f aca="false">AG32-$Y$6</f>
        <v>-100.491749012532</v>
      </c>
      <c r="AH33" s="11" t="n">
        <f aca="false">MOD(AG33+270,360)-180</f>
        <v>-10.4917490125317</v>
      </c>
    </row>
    <row r="34" customFormat="false" ht="12.8" hidden="false" customHeight="false" outlineLevel="0" collapsed="false">
      <c r="A34" s="0" t="s">
        <v>235</v>
      </c>
      <c r="B34" s="10" t="n">
        <f aca="false">B33+$E$10+2*$E$11</f>
        <v>-180.526133411935</v>
      </c>
      <c r="C34" s="10" t="n">
        <f aca="false">C33+$F$10+2*$F$11</f>
        <v>718.548349027706</v>
      </c>
      <c r="X34" s="0" t="s">
        <v>125</v>
      </c>
      <c r="Y34" s="10" t="n">
        <f aca="false">Y$2+$Y$3/2*SIN(AA34/180*PI())</f>
        <v>-389.821382025314</v>
      </c>
      <c r="Z34" s="10" t="n">
        <f aca="false">Z$2+$Y$3/2*COS(AA34/180*PI())</f>
        <v>689.817204727448</v>
      </c>
      <c r="AA34" s="11" t="n">
        <f aca="false">AA33-$Y$6</f>
        <v>-106.078365291851</v>
      </c>
      <c r="AB34" s="11" t="n">
        <f aca="false">MOD(AA34+270,360)-180</f>
        <v>-16.0783652918507</v>
      </c>
      <c r="AD34" s="0" t="s">
        <v>125</v>
      </c>
      <c r="AE34" s="10" t="n">
        <f aca="false">AE$2+$AE$3/2*SIN(AG34/180*PI())</f>
        <v>-395.586684818187</v>
      </c>
      <c r="AF34" s="10" t="n">
        <f aca="false">AF$2+$AE$3/2*COS(AG34/180*PI())</f>
        <v>688.155493649523</v>
      </c>
      <c r="AG34" s="11" t="n">
        <f aca="false">AG33-$Y$6</f>
        <v>-106.078365291851</v>
      </c>
      <c r="AH34" s="11" t="n">
        <f aca="false">MOD(AG34+270,360)-180</f>
        <v>-16.0783652918507</v>
      </c>
    </row>
    <row r="35" customFormat="false" ht="12.8" hidden="false" customHeight="false" outlineLevel="0" collapsed="false">
      <c r="A35" s="0" t="s">
        <v>236</v>
      </c>
      <c r="B35" s="10" t="n">
        <f aca="false">B34+$E$10-2*$E$11</f>
        <v>-190.512613385754</v>
      </c>
      <c r="C35" s="10" t="n">
        <f aca="false">C34+$F$10-2*$F$11</f>
        <v>719.068173740972</v>
      </c>
    </row>
    <row r="36" customFormat="false" ht="12.8" hidden="false" customHeight="false" outlineLevel="0" collapsed="false">
      <c r="A36" s="0" t="s">
        <v>237</v>
      </c>
      <c r="B36" s="10" t="n">
        <f aca="false">B35+$E$10+2*$E$11</f>
        <v>-192.809796053688</v>
      </c>
      <c r="C36" s="10" t="n">
        <f aca="false">C35+$F$10+2*$F$11</f>
        <v>728.800745435552</v>
      </c>
    </row>
    <row r="37" customFormat="false" ht="12.8" hidden="false" customHeight="false" outlineLevel="0" collapsed="false">
      <c r="A37" s="0" t="s">
        <v>238</v>
      </c>
      <c r="B37" s="10" t="n">
        <f aca="false">B36+$E$10-2*$E$11</f>
        <v>-202.796276027507</v>
      </c>
      <c r="C37" s="10" t="n">
        <f aca="false">C36+$F$10-2*$F$11</f>
        <v>729.320570148817</v>
      </c>
    </row>
    <row r="38" customFormat="false" ht="12.8" hidden="false" customHeight="false" outlineLevel="0" collapsed="false">
      <c r="A38" s="0" t="s">
        <v>239</v>
      </c>
      <c r="B38" s="10" t="n">
        <f aca="false">B37+$E$10+2*$E$11</f>
        <v>-205.093458695441</v>
      </c>
      <c r="C38" s="10" t="n">
        <f aca="false">C37+$F$10+2*$F$11</f>
        <v>739.053141843397</v>
      </c>
    </row>
    <row r="39" customFormat="false" ht="12.8" hidden="false" customHeight="false" outlineLevel="0" collapsed="false">
      <c r="A39" s="0" t="s">
        <v>240</v>
      </c>
      <c r="B39" s="10" t="n">
        <f aca="false">B38+$E$10-2*$E$11</f>
        <v>-215.07993866926</v>
      </c>
      <c r="C39" s="10" t="n">
        <f aca="false">C38+$F$10-2*$F$11</f>
        <v>739.572966556663</v>
      </c>
    </row>
    <row r="40" customFormat="false" ht="12.8" hidden="false" customHeight="false" outlineLevel="0" collapsed="false">
      <c r="A40" s="0" t="s">
        <v>241</v>
      </c>
      <c r="B40" s="10" t="n">
        <f aca="false">B39+$E$10+2*$E$11</f>
        <v>-217.377121337194</v>
      </c>
      <c r="C40" s="10" t="n">
        <f aca="false">C39+$F$10+2*$F$11</f>
        <v>749.305538251243</v>
      </c>
    </row>
    <row r="41" customFormat="false" ht="12.8" hidden="false" customHeight="false" outlineLevel="0" collapsed="false">
      <c r="A41" s="0" t="s">
        <v>242</v>
      </c>
      <c r="B41" s="10" t="n">
        <f aca="false">B40+$E$10-2*$E$11</f>
        <v>-227.363601311013</v>
      </c>
      <c r="C41" s="10" t="n">
        <f aca="false">C40+$F$10-2*$F$11</f>
        <v>749.825362964508</v>
      </c>
    </row>
    <row r="42" customFormat="false" ht="12.8" hidden="false" customHeight="false" outlineLevel="0" collapsed="false">
      <c r="A42" s="0" t="s">
        <v>243</v>
      </c>
      <c r="B42" s="10" t="n">
        <f aca="false">B41+$E$10+2*$E$11</f>
        <v>-229.660783978947</v>
      </c>
      <c r="C42" s="10" t="n">
        <f aca="false">C41+$F$10+2*$F$11</f>
        <v>759.557934659088</v>
      </c>
    </row>
    <row r="43" customFormat="false" ht="12.8" hidden="false" customHeight="false" outlineLevel="0" collapsed="false">
      <c r="A43" s="0" t="s">
        <v>244</v>
      </c>
      <c r="B43" s="10" t="n">
        <f aca="false">B42+$E$10-2*$E$11</f>
        <v>-239.647263952766</v>
      </c>
      <c r="C43" s="10" t="n">
        <f aca="false">C42+$F$10-2*$F$11</f>
        <v>760.077759372354</v>
      </c>
    </row>
    <row r="44" customFormat="false" ht="12.8" hidden="false" customHeight="false" outlineLevel="0" collapsed="false">
      <c r="A44" s="0" t="s">
        <v>245</v>
      </c>
      <c r="B44" s="10" t="n">
        <f aca="false">B43+$E$10+2*$E$11</f>
        <v>-241.9444466207</v>
      </c>
      <c r="C44" s="10" t="n">
        <f aca="false">C43+$F$10+2*$F$11</f>
        <v>769.810331066934</v>
      </c>
    </row>
    <row r="45" customFormat="false" ht="12.8" hidden="false" customHeight="false" outlineLevel="0" collapsed="false">
      <c r="A45" s="0" t="s">
        <v>246</v>
      </c>
      <c r="B45" s="10" t="n">
        <f aca="false">B44+$E$10-2*$E$11</f>
        <v>-251.930926594519</v>
      </c>
      <c r="C45" s="10" t="n">
        <f aca="false">C44+$F$10-2*$F$11</f>
        <v>770.330155780199</v>
      </c>
    </row>
    <row r="46" customFormat="false" ht="12.8" hidden="false" customHeight="false" outlineLevel="0" collapsed="false">
      <c r="A46" s="0" t="s">
        <v>247</v>
      </c>
      <c r="B46" s="10" t="n">
        <f aca="false">B45+$E$10+2*$E$11</f>
        <v>-254.228109262453</v>
      </c>
      <c r="C46" s="10" t="n">
        <f aca="false">C45+$F$10+2*$F$11</f>
        <v>780.062727474779</v>
      </c>
    </row>
    <row r="48" customFormat="false" ht="12.8" hidden="false" customHeight="false" outlineLevel="0" collapsed="false">
      <c r="A48" s="1"/>
      <c r="B48" s="1" t="s">
        <v>0</v>
      </c>
      <c r="C48" s="1" t="s">
        <v>1</v>
      </c>
      <c r="D48" s="1"/>
      <c r="E48" s="1" t="s">
        <v>0</v>
      </c>
      <c r="F48" s="1" t="s">
        <v>1</v>
      </c>
      <c r="G48" s="1"/>
      <c r="H48" s="1"/>
      <c r="I48" s="1"/>
      <c r="J48" s="1"/>
    </row>
    <row r="49" customFormat="false" ht="12.8" hidden="false" customHeight="false" outlineLevel="0" collapsed="false">
      <c r="A49" s="1" t="s">
        <v>5</v>
      </c>
      <c r="B49" s="2" t="n">
        <v>-129.81</v>
      </c>
      <c r="C49" s="2" t="n">
        <v>413.44</v>
      </c>
      <c r="D49" s="1" t="s">
        <v>6</v>
      </c>
      <c r="E49" s="2" t="n">
        <v>-146.25</v>
      </c>
      <c r="F49" s="2" t="n">
        <v>292.5</v>
      </c>
      <c r="G49" s="1" t="s">
        <v>7</v>
      </c>
      <c r="H49" s="2" t="n">
        <f aca="false">SQRT(SUMSQ(E49-B49,F49-C49))</f>
        <v>122.052272408178</v>
      </c>
      <c r="I49" s="1" t="s">
        <v>8</v>
      </c>
      <c r="J49" s="3" t="n">
        <f aca="false">ATAN2(F49-C49,E49-B49)*180/PI()</f>
        <v>-172.258936263786</v>
      </c>
      <c r="K49" s="11" t="n">
        <f aca="false">J49+180</f>
        <v>7.74106373621422</v>
      </c>
    </row>
    <row r="52" customFormat="false" ht="12.8" hidden="false" customHeight="false" outlineLevel="0" collapsed="false">
      <c r="A52" s="0" t="s">
        <v>248</v>
      </c>
      <c r="B52" s="0" t="n">
        <v>-145.13</v>
      </c>
      <c r="C52" s="0" t="n">
        <v>363.5</v>
      </c>
      <c r="D52" s="11" t="n">
        <f aca="false">K49</f>
        <v>7.74106373621422</v>
      </c>
    </row>
    <row r="53" customFormat="false" ht="12.8" hidden="false" customHeight="false" outlineLevel="0" collapsed="false">
      <c r="A53" s="0" t="s">
        <v>249</v>
      </c>
      <c r="B53" s="0" t="n">
        <v>16.69</v>
      </c>
      <c r="C53" s="0" t="n">
        <v>530.75</v>
      </c>
      <c r="D53" s="0" t="n">
        <v>140.6</v>
      </c>
      <c r="F53" s="0" t="n">
        <f aca="false">D53-90</f>
        <v>50.6</v>
      </c>
    </row>
    <row r="54" customFormat="false" ht="12.8" hidden="false" customHeight="false" outlineLevel="0" collapsed="false">
      <c r="A54" s="0" t="s">
        <v>250</v>
      </c>
      <c r="B54" s="10" t="n">
        <v>284.69</v>
      </c>
      <c r="C54" s="10" t="n">
        <v>366.75</v>
      </c>
      <c r="D54" s="11" t="n">
        <v>-170.2</v>
      </c>
    </row>
    <row r="55" customFormat="false" ht="12.8" hidden="false" customHeight="false" outlineLevel="0" collapsed="false">
      <c r="A55" s="0" t="s">
        <v>251</v>
      </c>
      <c r="B55" s="0" t="n">
        <v>-66.5</v>
      </c>
      <c r="C55" s="0" t="n">
        <v>116.19</v>
      </c>
      <c r="D55" s="0" t="n">
        <v>-164.5</v>
      </c>
    </row>
    <row r="57" customFormat="false" ht="12.8" hidden="false" customHeight="false" outlineLevel="0" collapsed="false">
      <c r="A57" s="1"/>
      <c r="B57" s="1" t="s">
        <v>0</v>
      </c>
      <c r="C57" s="1" t="s">
        <v>1</v>
      </c>
      <c r="D57" s="1"/>
      <c r="E57" s="1" t="s">
        <v>0</v>
      </c>
      <c r="F57" s="1" t="s">
        <v>1</v>
      </c>
      <c r="G57" s="1"/>
      <c r="H57" s="1"/>
      <c r="I57" s="1"/>
      <c r="J57" s="1"/>
    </row>
    <row r="58" customFormat="false" ht="12.8" hidden="false" customHeight="false" outlineLevel="0" collapsed="false">
      <c r="A58" s="1" t="s">
        <v>5</v>
      </c>
      <c r="B58" s="2" t="n">
        <v>274.44</v>
      </c>
      <c r="C58" s="2" t="n">
        <v>281.13</v>
      </c>
      <c r="D58" s="1" t="s">
        <v>6</v>
      </c>
      <c r="E58" s="2" t="n">
        <v>250.25</v>
      </c>
      <c r="F58" s="2" t="n">
        <v>238.81</v>
      </c>
      <c r="G58" s="1" t="s">
        <v>7</v>
      </c>
      <c r="H58" s="2" t="n">
        <f aca="false">SQRT(SUMSQ(E58-B58,F58-C58))</f>
        <v>48.7456510880714</v>
      </c>
      <c r="I58" s="1" t="s">
        <v>8</v>
      </c>
      <c r="J58" s="3" t="n">
        <f aca="false">ATAN2(F58-C58,E58-B58)*180/PI()</f>
        <v>-150.247829163719</v>
      </c>
      <c r="K58" s="11" t="n">
        <f aca="false">J58+90</f>
        <v>-60.2478291637189</v>
      </c>
    </row>
    <row r="63" customFormat="false" ht="12.8" hidden="false" customHeight="false" outlineLevel="0" collapsed="false">
      <c r="A63" s="0" t="s">
        <v>252</v>
      </c>
    </row>
    <row r="65" customFormat="false" ht="12.8" hidden="false" customHeight="false" outlineLevel="0" collapsed="false">
      <c r="A65" s="1"/>
      <c r="B65" s="1" t="s">
        <v>0</v>
      </c>
      <c r="C65" s="1" t="s">
        <v>1</v>
      </c>
      <c r="D65" s="1"/>
      <c r="E65" s="1" t="s">
        <v>0</v>
      </c>
      <c r="F65" s="1" t="s">
        <v>1</v>
      </c>
      <c r="G65" s="1"/>
      <c r="H65" s="1"/>
      <c r="I65" s="1"/>
      <c r="J65" s="1"/>
    </row>
    <row r="66" customFormat="false" ht="12.8" hidden="false" customHeight="false" outlineLevel="0" collapsed="false">
      <c r="A66" s="1" t="s">
        <v>5</v>
      </c>
      <c r="B66" s="2" t="n">
        <v>-359.94</v>
      </c>
      <c r="C66" s="2" t="n">
        <v>651.5</v>
      </c>
      <c r="D66" s="1" t="s">
        <v>6</v>
      </c>
      <c r="E66" s="2" t="n">
        <v>-164.56</v>
      </c>
      <c r="F66" s="2" t="n">
        <v>497.44</v>
      </c>
      <c r="G66" s="1" t="s">
        <v>7</v>
      </c>
      <c r="H66" s="2" t="n">
        <f aca="false">SQRT(SUMSQ(E66-B66,F66-C66))</f>
        <v>248.812837289397</v>
      </c>
      <c r="I66" s="1" t="s">
        <v>8</v>
      </c>
      <c r="J66" s="3" t="n">
        <f aca="false">ATAN2(F66-C66,E66-B66)*180/PI()</f>
        <v>128.256298193486</v>
      </c>
    </row>
    <row r="67" customFormat="false" ht="12.8" hidden="false" customHeight="false" outlineLevel="0" collapsed="false">
      <c r="A67" s="1" t="s">
        <v>10</v>
      </c>
      <c r="B67" s="2" t="n">
        <v>-369.5</v>
      </c>
      <c r="C67" s="2" t="n">
        <v>639.5</v>
      </c>
      <c r="D67" s="1" t="s">
        <v>11</v>
      </c>
      <c r="E67" s="2" t="n">
        <v>-173.88</v>
      </c>
      <c r="F67" s="2" t="n">
        <v>485.25</v>
      </c>
      <c r="G67" s="1" t="s">
        <v>12</v>
      </c>
      <c r="H67" s="2" t="n">
        <f aca="false">SQRT(SUMSQ(E67-B67,F67-C67))</f>
        <v>249.118941271032</v>
      </c>
      <c r="I67" s="1" t="s">
        <v>13</v>
      </c>
      <c r="J67" s="3" t="n">
        <f aca="false">ATAN2(F67-C67,E67-B67)*180/PI()</f>
        <v>128.256434814509</v>
      </c>
    </row>
    <row r="68" customFormat="false" ht="12.8" hidden="false" customHeight="false" outlineLevel="0" collapsed="false">
      <c r="A68" s="1" t="s">
        <v>15</v>
      </c>
      <c r="B68" s="2" t="n">
        <f aca="false">SQRT(SUMSQ(B67-B66,C67-C66))</f>
        <v>15.3425421622364</v>
      </c>
      <c r="C68" s="1"/>
      <c r="D68" s="1" t="s">
        <v>16</v>
      </c>
      <c r="E68" s="2" t="n">
        <f aca="false">SQRT(SUMSQ(E67-E66,F67-F66))</f>
        <v>15.3446570505828</v>
      </c>
      <c r="F68" s="1"/>
      <c r="G68" s="1"/>
      <c r="H68" s="1"/>
      <c r="I68" s="1"/>
      <c r="J68" s="1"/>
    </row>
    <row r="69" customFormat="false" ht="12.8" hidden="false" customHeight="false" outlineLevel="0" collapsed="false">
      <c r="A69" s="1" t="s">
        <v>18</v>
      </c>
      <c r="B69" s="3" t="n">
        <f aca="false">ATAN2(C67-C66,B67-B66)*180/PI()</f>
        <v>-141.456836087028</v>
      </c>
      <c r="C69" s="1"/>
      <c r="D69" s="1" t="s">
        <v>19</v>
      </c>
      <c r="E69" s="3" t="n">
        <f aca="false">ATAN2(F67-F66,E67-E66)*180/PI()</f>
        <v>-142.599877612572</v>
      </c>
      <c r="F69" s="1"/>
      <c r="G69" s="1"/>
      <c r="H69" s="1"/>
      <c r="I69" s="1"/>
      <c r="J69" s="1"/>
    </row>
    <row r="71" customFormat="false" ht="12.8" hidden="false" customHeight="false" outlineLevel="0" collapsed="false">
      <c r="A71" s="1" t="s">
        <v>87</v>
      </c>
      <c r="B71" s="10" t="n">
        <f aca="false">AVERAGE(B66:B67)</f>
        <v>-364.72</v>
      </c>
      <c r="C71" s="10" t="n">
        <f aca="false">AVERAGE(C66:C67)</f>
        <v>645.5</v>
      </c>
    </row>
    <row r="73" customFormat="false" ht="12.8" hidden="false" customHeight="false" outlineLevel="0" collapsed="false">
      <c r="E73" s="0" t="s">
        <v>3</v>
      </c>
      <c r="F73" s="0" t="s">
        <v>4</v>
      </c>
    </row>
    <row r="74" customFormat="false" ht="12.8" hidden="false" customHeight="false" outlineLevel="0" collapsed="false">
      <c r="A74" s="0" t="s">
        <v>195</v>
      </c>
      <c r="B74" s="10" t="n">
        <v>8</v>
      </c>
      <c r="E74" s="10" t="n">
        <f aca="false">B74*SIN(J66/180*PI())</f>
        <v>6.28199098176759</v>
      </c>
      <c r="F74" s="2" t="n">
        <f aca="false">B74*COS(J66/180*PI())</f>
        <v>-4.95344216732068</v>
      </c>
    </row>
    <row r="75" customFormat="false" ht="12.8" hidden="false" customHeight="false" outlineLevel="0" collapsed="false">
      <c r="A75" s="0" t="s">
        <v>195</v>
      </c>
      <c r="B75" s="10" t="n">
        <v>3</v>
      </c>
      <c r="E75" s="10" t="n">
        <f aca="false">B75*SIN((J66+90)/180*PI())</f>
        <v>-1.85754081274526</v>
      </c>
      <c r="F75" s="10" t="n">
        <f aca="false">B75*COS((J66+90)/180*PI())</f>
        <v>-2.35574661816285</v>
      </c>
    </row>
    <row r="77" customFormat="false" ht="12.8" hidden="false" customHeight="false" outlineLevel="0" collapsed="false">
      <c r="A77" s="0" t="s">
        <v>200</v>
      </c>
      <c r="B77" s="10" t="n">
        <f aca="false">B71+E75</f>
        <v>-366.577540812745</v>
      </c>
      <c r="C77" s="10" t="n">
        <f aca="false">C71+F75</f>
        <v>643.144253381837</v>
      </c>
      <c r="D77" s="11" t="n">
        <f aca="false">$J$66-180</f>
        <v>-51.7437018065141</v>
      </c>
    </row>
    <row r="78" customFormat="false" ht="12.8" hidden="false" customHeight="false" outlineLevel="0" collapsed="false">
      <c r="A78" s="0" t="s">
        <v>202</v>
      </c>
      <c r="B78" s="10" t="n">
        <f aca="false">B77-2*$E$75</f>
        <v>-362.862459187255</v>
      </c>
      <c r="C78" s="10" t="n">
        <f aca="false">C77-2*$F$75</f>
        <v>647.855746618163</v>
      </c>
      <c r="D78" s="11" t="n">
        <f aca="false">$J$66-180</f>
        <v>-51.7437018065141</v>
      </c>
    </row>
    <row r="79" customFormat="false" ht="12.8" hidden="false" customHeight="false" outlineLevel="0" collapsed="false">
      <c r="A79" s="0" t="s">
        <v>204</v>
      </c>
      <c r="B79" s="10" t="n">
        <f aca="false">B77+$E$74</f>
        <v>-360.295549830978</v>
      </c>
      <c r="C79" s="10" t="n">
        <f aca="false">C77+$F$74</f>
        <v>638.190811214517</v>
      </c>
      <c r="D79" s="11" t="n">
        <f aca="false">$J$66-180</f>
        <v>-51.7437018065141</v>
      </c>
    </row>
    <row r="80" customFormat="false" ht="12.8" hidden="false" customHeight="false" outlineLevel="0" collapsed="false">
      <c r="A80" s="0" t="s">
        <v>207</v>
      </c>
      <c r="B80" s="10" t="n">
        <f aca="false">B79-2*$E$75</f>
        <v>-356.580468205487</v>
      </c>
      <c r="C80" s="10" t="n">
        <f aca="false">C79-2*$F$75</f>
        <v>642.902304450842</v>
      </c>
      <c r="D80" s="11" t="n">
        <f aca="false">$J$66-180</f>
        <v>-51.7437018065141</v>
      </c>
    </row>
    <row r="81" customFormat="false" ht="12.8" hidden="false" customHeight="false" outlineLevel="0" collapsed="false">
      <c r="A81" s="0" t="s">
        <v>210</v>
      </c>
      <c r="B81" s="10" t="n">
        <f aca="false">B79+$E$74</f>
        <v>-354.01355884921</v>
      </c>
      <c r="C81" s="10" t="n">
        <f aca="false">C79+$F$74</f>
        <v>633.237369047196</v>
      </c>
      <c r="D81" s="11" t="n">
        <f aca="false">$J$66-180</f>
        <v>-51.7437018065141</v>
      </c>
    </row>
    <row r="82" customFormat="false" ht="12.8" hidden="false" customHeight="false" outlineLevel="0" collapsed="false">
      <c r="A82" s="0" t="s">
        <v>213</v>
      </c>
      <c r="B82" s="10" t="n">
        <f aca="false">B81-2*$E$75</f>
        <v>-350.29847722372</v>
      </c>
      <c r="C82" s="10" t="n">
        <f aca="false">C81-2*$F$75</f>
        <v>637.948862283522</v>
      </c>
      <c r="D82" s="11" t="n">
        <f aca="false">$J$66-180</f>
        <v>-51.7437018065141</v>
      </c>
    </row>
    <row r="83" customFormat="false" ht="12.8" hidden="false" customHeight="false" outlineLevel="0" collapsed="false">
      <c r="A83" s="0" t="s">
        <v>216</v>
      </c>
      <c r="B83" s="10" t="n">
        <f aca="false">B81+$E$74</f>
        <v>-347.731567867442</v>
      </c>
      <c r="C83" s="10" t="n">
        <f aca="false">C81+$F$74</f>
        <v>628.283926879875</v>
      </c>
      <c r="D83" s="11" t="n">
        <f aca="false">$J$66-180</f>
        <v>-51.7437018065141</v>
      </c>
    </row>
    <row r="84" customFormat="false" ht="12.8" hidden="false" customHeight="false" outlineLevel="0" collapsed="false">
      <c r="A84" s="0" t="s">
        <v>219</v>
      </c>
      <c r="B84" s="10" t="n">
        <f aca="false">B83-2*$E$75</f>
        <v>-344.016486241952</v>
      </c>
      <c r="C84" s="10" t="n">
        <f aca="false">C83-2*$F$75</f>
        <v>632.995420116201</v>
      </c>
      <c r="D84" s="11" t="n">
        <f aca="false">$J$66-180</f>
        <v>-51.7437018065141</v>
      </c>
    </row>
    <row r="85" customFormat="false" ht="12.8" hidden="false" customHeight="false" outlineLevel="0" collapsed="false">
      <c r="A85" s="0" t="s">
        <v>222</v>
      </c>
      <c r="B85" s="10" t="n">
        <f aca="false">B83+$E$74</f>
        <v>-341.449576885675</v>
      </c>
      <c r="C85" s="10" t="n">
        <f aca="false">C83+$F$74</f>
        <v>623.330484712555</v>
      </c>
      <c r="D85" s="11" t="n">
        <f aca="false">$J$66-180</f>
        <v>-51.7437018065141</v>
      </c>
    </row>
    <row r="86" customFormat="false" ht="12.8" hidden="false" customHeight="false" outlineLevel="0" collapsed="false">
      <c r="A86" s="0" t="s">
        <v>223</v>
      </c>
      <c r="B86" s="10" t="n">
        <f aca="false">B85-2*$E$75</f>
        <v>-337.734495260184</v>
      </c>
      <c r="C86" s="10" t="n">
        <f aca="false">C85-2*$F$75</f>
        <v>628.04197794888</v>
      </c>
      <c r="D86" s="11" t="n">
        <f aca="false">$J$66-180</f>
        <v>-51.7437018065141</v>
      </c>
    </row>
    <row r="87" customFormat="false" ht="12.8" hidden="false" customHeight="false" outlineLevel="0" collapsed="false">
      <c r="A87" s="0" t="s">
        <v>224</v>
      </c>
      <c r="B87" s="10" t="n">
        <f aca="false">B85+$E$74</f>
        <v>-335.167585903907</v>
      </c>
      <c r="C87" s="10" t="n">
        <f aca="false">C85+$F$74</f>
        <v>618.377042545234</v>
      </c>
      <c r="D87" s="11" t="n">
        <f aca="false">$J$66-180</f>
        <v>-51.7437018065141</v>
      </c>
    </row>
    <row r="88" customFormat="false" ht="12.8" hidden="false" customHeight="false" outlineLevel="0" collapsed="false">
      <c r="A88" s="0" t="s">
        <v>225</v>
      </c>
      <c r="B88" s="10" t="n">
        <f aca="false">B87-2*$E$75</f>
        <v>-331.452504278417</v>
      </c>
      <c r="C88" s="10" t="n">
        <f aca="false">C87-2*$F$75</f>
        <v>623.08853578156</v>
      </c>
      <c r="D88" s="11" t="n">
        <f aca="false">$J$66-180</f>
        <v>-51.7437018065141</v>
      </c>
    </row>
    <row r="89" customFormat="false" ht="12.8" hidden="false" customHeight="false" outlineLevel="0" collapsed="false">
      <c r="A89" s="0" t="s">
        <v>226</v>
      </c>
      <c r="B89" s="10" t="n">
        <f aca="false">B87+$E$74</f>
        <v>-328.88559492214</v>
      </c>
      <c r="C89" s="10" t="n">
        <f aca="false">C87+$F$74</f>
        <v>613.423600377913</v>
      </c>
      <c r="D89" s="11" t="n">
        <f aca="false">$J$66-180</f>
        <v>-51.7437018065141</v>
      </c>
    </row>
    <row r="90" customFormat="false" ht="12.8" hidden="false" customHeight="false" outlineLevel="0" collapsed="false">
      <c r="A90" s="0" t="s">
        <v>227</v>
      </c>
      <c r="B90" s="10" t="n">
        <f aca="false">B89-2*$E$75</f>
        <v>-325.170513296649</v>
      </c>
      <c r="C90" s="10" t="n">
        <f aca="false">C89-2*$F$75</f>
        <v>618.135093614239</v>
      </c>
      <c r="D90" s="11" t="n">
        <f aca="false">$J$66-180</f>
        <v>-51.7437018065141</v>
      </c>
    </row>
    <row r="91" customFormat="false" ht="12.8" hidden="false" customHeight="false" outlineLevel="0" collapsed="false">
      <c r="A91" s="0" t="s">
        <v>228</v>
      </c>
      <c r="B91" s="10" t="n">
        <f aca="false">B89+$E$74</f>
        <v>-322.603603940372</v>
      </c>
      <c r="C91" s="10" t="n">
        <f aca="false">C89+$F$74</f>
        <v>608.470158210593</v>
      </c>
      <c r="D91" s="11" t="n">
        <f aca="false">$J$66-180</f>
        <v>-51.7437018065141</v>
      </c>
    </row>
    <row r="92" customFormat="false" ht="12.8" hidden="false" customHeight="false" outlineLevel="0" collapsed="false">
      <c r="A92" s="0" t="s">
        <v>229</v>
      </c>
      <c r="B92" s="10" t="n">
        <f aca="false">B91-2*$E$75</f>
        <v>-318.888522314882</v>
      </c>
      <c r="C92" s="10" t="n">
        <f aca="false">C91-2*$F$75</f>
        <v>613.181651446918</v>
      </c>
      <c r="D92" s="11" t="n">
        <f aca="false">$J$66-180</f>
        <v>-51.7437018065141</v>
      </c>
    </row>
    <row r="93" customFormat="false" ht="12.8" hidden="false" customHeight="false" outlineLevel="0" collapsed="false">
      <c r="A93" s="0" t="s">
        <v>230</v>
      </c>
      <c r="B93" s="10" t="n">
        <f aca="false">B91+$E$74</f>
        <v>-316.321612958605</v>
      </c>
      <c r="C93" s="10" t="n">
        <f aca="false">C91+$F$74</f>
        <v>603.516716043272</v>
      </c>
      <c r="D93" s="11" t="n">
        <f aca="false">$J$66-180</f>
        <v>-51.7437018065141</v>
      </c>
    </row>
    <row r="94" customFormat="false" ht="12.8" hidden="false" customHeight="false" outlineLevel="0" collapsed="false">
      <c r="A94" s="0" t="s">
        <v>231</v>
      </c>
      <c r="B94" s="10" t="n">
        <f aca="false">B93-2*$E$75</f>
        <v>-312.606531333114</v>
      </c>
      <c r="C94" s="10" t="n">
        <f aca="false">C93-2*$F$75</f>
        <v>608.228209279598</v>
      </c>
      <c r="D94" s="11" t="n">
        <f aca="false">$J$66-180</f>
        <v>-51.7437018065141</v>
      </c>
    </row>
    <row r="95" customFormat="false" ht="12.8" hidden="false" customHeight="false" outlineLevel="0" collapsed="false">
      <c r="A95" s="0" t="s">
        <v>232</v>
      </c>
      <c r="B95" s="10" t="n">
        <f aca="false">B93+$E$74</f>
        <v>-310.039621976837</v>
      </c>
      <c r="C95" s="10" t="n">
        <f aca="false">C93+$F$74</f>
        <v>598.563273875951</v>
      </c>
      <c r="D95" s="11" t="n">
        <f aca="false">$J$66-180</f>
        <v>-51.7437018065141</v>
      </c>
    </row>
    <row r="96" customFormat="false" ht="12.8" hidden="false" customHeight="false" outlineLevel="0" collapsed="false">
      <c r="A96" s="0" t="s">
        <v>233</v>
      </c>
      <c r="B96" s="10" t="n">
        <f aca="false">B95-2*$E$75</f>
        <v>-306.324540351346</v>
      </c>
      <c r="C96" s="10" t="n">
        <f aca="false">C95-2*$F$75</f>
        <v>603.274767112277</v>
      </c>
      <c r="D96" s="11" t="n">
        <f aca="false">$J$66-180</f>
        <v>-51.7437018065141</v>
      </c>
    </row>
    <row r="97" customFormat="false" ht="12.8" hidden="false" customHeight="false" outlineLevel="0" collapsed="false">
      <c r="A97" s="0" t="s">
        <v>234</v>
      </c>
      <c r="B97" s="10" t="n">
        <f aca="false">B95+$E$74</f>
        <v>-303.757630995069</v>
      </c>
      <c r="C97" s="10" t="n">
        <f aca="false">C95+$F$74</f>
        <v>593.609831708631</v>
      </c>
      <c r="D97" s="11" t="n">
        <f aca="false">$J$66-180</f>
        <v>-51.7437018065141</v>
      </c>
    </row>
    <row r="98" customFormat="false" ht="12.8" hidden="false" customHeight="false" outlineLevel="0" collapsed="false">
      <c r="A98" s="0" t="s">
        <v>235</v>
      </c>
      <c r="B98" s="10" t="n">
        <f aca="false">B97-2*$E$75</f>
        <v>-300.042549369579</v>
      </c>
      <c r="C98" s="10" t="n">
        <f aca="false">C97-2*$F$75</f>
        <v>598.321324944957</v>
      </c>
      <c r="D98" s="11" t="n">
        <f aca="false">$J$66-180</f>
        <v>-51.7437018065141</v>
      </c>
    </row>
    <row r="99" customFormat="false" ht="12.8" hidden="false" customHeight="false" outlineLevel="0" collapsed="false">
      <c r="A99" s="0" t="s">
        <v>236</v>
      </c>
      <c r="B99" s="10" t="n">
        <f aca="false">B97+$E$74</f>
        <v>-297.475640013302</v>
      </c>
      <c r="C99" s="10" t="n">
        <f aca="false">C97+$F$74</f>
        <v>588.65638954131</v>
      </c>
      <c r="D99" s="11" t="n">
        <f aca="false">$J$66-180</f>
        <v>-51.7437018065141</v>
      </c>
    </row>
    <row r="100" customFormat="false" ht="12.8" hidden="false" customHeight="false" outlineLevel="0" collapsed="false">
      <c r="A100" s="0" t="s">
        <v>237</v>
      </c>
      <c r="B100" s="10" t="n">
        <f aca="false">B99-2*$E$75</f>
        <v>-293.760558387811</v>
      </c>
      <c r="C100" s="10" t="n">
        <f aca="false">C99-2*$F$75</f>
        <v>593.367882777636</v>
      </c>
      <c r="D100" s="11" t="n">
        <f aca="false">$J$66-180</f>
        <v>-51.7437018065141</v>
      </c>
    </row>
    <row r="101" customFormat="false" ht="12.8" hidden="false" customHeight="false" outlineLevel="0" collapsed="false">
      <c r="A101" s="0" t="s">
        <v>238</v>
      </c>
      <c r="B101" s="10" t="n">
        <f aca="false">B99+$E$74</f>
        <v>-291.193649031534</v>
      </c>
      <c r="C101" s="10" t="n">
        <f aca="false">C99+$F$74</f>
        <v>583.702947373989</v>
      </c>
      <c r="D101" s="11" t="n">
        <f aca="false">$J$66-180</f>
        <v>-51.7437018065141</v>
      </c>
    </row>
    <row r="102" customFormat="false" ht="12.8" hidden="false" customHeight="false" outlineLevel="0" collapsed="false">
      <c r="A102" s="0" t="s">
        <v>239</v>
      </c>
      <c r="B102" s="10" t="n">
        <f aca="false">B101-2*$E$75</f>
        <v>-287.478567406044</v>
      </c>
      <c r="C102" s="10" t="n">
        <f aca="false">C101-2*$F$75</f>
        <v>588.414440610315</v>
      </c>
      <c r="D102" s="11" t="n">
        <f aca="false">$J$66-180</f>
        <v>-51.7437018065141</v>
      </c>
    </row>
    <row r="103" customFormat="false" ht="12.8" hidden="false" customHeight="false" outlineLevel="0" collapsed="false">
      <c r="A103" s="0" t="s">
        <v>240</v>
      </c>
      <c r="B103" s="10" t="n">
        <f aca="false">B101+$E$74</f>
        <v>-284.911658049767</v>
      </c>
      <c r="C103" s="10" t="n">
        <f aca="false">C101+$F$74</f>
        <v>578.749505206669</v>
      </c>
      <c r="D103" s="11" t="n">
        <f aca="false">$J$66-180</f>
        <v>-51.7437018065141</v>
      </c>
    </row>
    <row r="104" customFormat="false" ht="12.8" hidden="false" customHeight="false" outlineLevel="0" collapsed="false">
      <c r="A104" s="0" t="s">
        <v>241</v>
      </c>
      <c r="B104" s="10" t="n">
        <f aca="false">B103-2*$E$75</f>
        <v>-281.196576424276</v>
      </c>
      <c r="C104" s="10" t="n">
        <f aca="false">C103-2*$F$75</f>
        <v>583.460998442995</v>
      </c>
      <c r="D104" s="11" t="n">
        <f aca="false">$J$66-180</f>
        <v>-51.7437018065141</v>
      </c>
    </row>
    <row r="105" customFormat="false" ht="12.8" hidden="false" customHeight="false" outlineLevel="0" collapsed="false">
      <c r="A105" s="0" t="s">
        <v>242</v>
      </c>
      <c r="B105" s="10" t="n">
        <f aca="false">B103+$E$74</f>
        <v>-278.629667067999</v>
      </c>
      <c r="C105" s="10" t="n">
        <f aca="false">C103+$F$74</f>
        <v>573.796063039348</v>
      </c>
      <c r="D105" s="11" t="n">
        <f aca="false">$J$66-180</f>
        <v>-51.7437018065141</v>
      </c>
    </row>
    <row r="106" customFormat="false" ht="12.8" hidden="false" customHeight="false" outlineLevel="0" collapsed="false">
      <c r="A106" s="0" t="s">
        <v>243</v>
      </c>
      <c r="B106" s="10" t="n">
        <f aca="false">B105-2*$E$75</f>
        <v>-274.914585442508</v>
      </c>
      <c r="C106" s="10" t="n">
        <f aca="false">C105-2*$F$75</f>
        <v>578.507556275674</v>
      </c>
      <c r="D106" s="11" t="n">
        <f aca="false">$J$66-180</f>
        <v>-51.7437018065141</v>
      </c>
    </row>
    <row r="107" customFormat="false" ht="12.8" hidden="false" customHeight="false" outlineLevel="0" collapsed="false">
      <c r="A107" s="0" t="s">
        <v>244</v>
      </c>
      <c r="B107" s="10" t="n">
        <f aca="false">B105+$E$74</f>
        <v>-272.347676086231</v>
      </c>
      <c r="C107" s="10" t="n">
        <f aca="false">C105+$F$74</f>
        <v>568.842620872028</v>
      </c>
      <c r="D107" s="11" t="n">
        <f aca="false">$J$66-180</f>
        <v>-51.7437018065141</v>
      </c>
    </row>
    <row r="108" customFormat="false" ht="12.8" hidden="false" customHeight="false" outlineLevel="0" collapsed="false">
      <c r="A108" s="0" t="s">
        <v>245</v>
      </c>
      <c r="B108" s="10" t="n">
        <f aca="false">B107-2*$E$75</f>
        <v>-268.632594460741</v>
      </c>
      <c r="C108" s="10" t="n">
        <f aca="false">C107-2*$F$75</f>
        <v>573.554114108353</v>
      </c>
      <c r="D108" s="11" t="n">
        <f aca="false">$J$66-180</f>
        <v>-51.7437018065141</v>
      </c>
    </row>
    <row r="109" customFormat="false" ht="12.8" hidden="false" customHeight="false" outlineLevel="0" collapsed="false">
      <c r="A109" s="0" t="s">
        <v>246</v>
      </c>
      <c r="B109" s="10" t="n">
        <f aca="false">B107+$E$74</f>
        <v>-266.065685104464</v>
      </c>
      <c r="C109" s="10" t="n">
        <f aca="false">C107+$F$74</f>
        <v>563.889178704707</v>
      </c>
      <c r="D109" s="11" t="n">
        <f aca="false">$J$66-180</f>
        <v>-51.7437018065141</v>
      </c>
    </row>
    <row r="110" customFormat="false" ht="12.8" hidden="false" customHeight="false" outlineLevel="0" collapsed="false">
      <c r="A110" s="0" t="s">
        <v>247</v>
      </c>
      <c r="B110" s="10" t="n">
        <f aca="false">B109-2*$E$75</f>
        <v>-262.350603478973</v>
      </c>
      <c r="C110" s="10" t="n">
        <f aca="false">C109-2*$F$75</f>
        <v>568.600671941033</v>
      </c>
      <c r="D110" s="11" t="n">
        <f aca="false">$J$66-180</f>
        <v>-51.7437018065141</v>
      </c>
    </row>
    <row r="111" customFormat="false" ht="12.8" hidden="false" customHeight="false" outlineLevel="0" collapsed="false">
      <c r="A111" s="0" t="s">
        <v>206</v>
      </c>
      <c r="B111" s="10" t="n">
        <f aca="false">B109+$E$74</f>
        <v>-259.783694122696</v>
      </c>
      <c r="C111" s="10" t="n">
        <f aca="false">C109+$F$74</f>
        <v>558.935736537386</v>
      </c>
      <c r="D111" s="11" t="n">
        <f aca="false">$J$66-180</f>
        <v>-51.7437018065141</v>
      </c>
    </row>
    <row r="112" customFormat="false" ht="12.8" hidden="false" customHeight="false" outlineLevel="0" collapsed="false">
      <c r="A112" s="0" t="s">
        <v>209</v>
      </c>
      <c r="B112" s="10" t="n">
        <f aca="false">B111-2*$E$75</f>
        <v>-256.068612497206</v>
      </c>
      <c r="C112" s="10" t="n">
        <f aca="false">C111-2*$F$75</f>
        <v>563.647229773712</v>
      </c>
      <c r="D112" s="11" t="n">
        <f aca="false">$J$66-180</f>
        <v>-51.7437018065141</v>
      </c>
    </row>
    <row r="113" customFormat="false" ht="12.8" hidden="false" customHeight="false" outlineLevel="0" collapsed="false">
      <c r="A113" s="0" t="s">
        <v>212</v>
      </c>
      <c r="B113" s="10" t="n">
        <f aca="false">B111+$E$74</f>
        <v>-253.501703140929</v>
      </c>
      <c r="C113" s="10" t="n">
        <f aca="false">C111+$F$74</f>
        <v>553.982294370066</v>
      </c>
      <c r="D113" s="11" t="n">
        <f aca="false">$J$66-180</f>
        <v>-51.7437018065141</v>
      </c>
    </row>
    <row r="114" customFormat="false" ht="12.8" hidden="false" customHeight="false" outlineLevel="0" collapsed="false">
      <c r="A114" s="0" t="s">
        <v>215</v>
      </c>
      <c r="B114" s="10" t="n">
        <f aca="false">B113-2*$E$75</f>
        <v>-249.786621515438</v>
      </c>
      <c r="C114" s="10" t="n">
        <f aca="false">C113-2*$F$75</f>
        <v>558.693787606391</v>
      </c>
      <c r="D114" s="11" t="n">
        <f aca="false">$J$66-180</f>
        <v>-51.7437018065141</v>
      </c>
    </row>
    <row r="115" customFormat="false" ht="12.8" hidden="false" customHeight="false" outlineLevel="0" collapsed="false">
      <c r="A115" s="0" t="s">
        <v>218</v>
      </c>
      <c r="B115" s="10" t="n">
        <f aca="false">B113+$E$74</f>
        <v>-247.219712159161</v>
      </c>
      <c r="C115" s="10" t="n">
        <f aca="false">C113+$F$74</f>
        <v>549.028852202745</v>
      </c>
      <c r="D115" s="11" t="n">
        <f aca="false">$J$66-180</f>
        <v>-51.7437018065141</v>
      </c>
    </row>
    <row r="116" customFormat="false" ht="12.8" hidden="false" customHeight="false" outlineLevel="0" collapsed="false">
      <c r="A116" s="0" t="s">
        <v>221</v>
      </c>
      <c r="B116" s="10" t="n">
        <f aca="false">B115-2*$E$75</f>
        <v>-243.50463053367</v>
      </c>
      <c r="C116" s="10" t="n">
        <f aca="false">C115-2*$F$75</f>
        <v>553.740345439071</v>
      </c>
      <c r="D116" s="11" t="n">
        <f aca="false">$J$66-180</f>
        <v>-51.7437018065141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46"/>
  <sheetViews>
    <sheetView showFormulas="false" showGridLines="true" showRowColHeaders="true" showZeros="true" rightToLeft="false" tabSelected="true" showOutlineSymbols="true" defaultGridColor="true" view="normal" topLeftCell="B1" colorId="64" zoomScale="85" zoomScaleNormal="85" zoomScalePageLayoutView="100" workbookViewId="0">
      <selection pane="topLeft" activeCell="K46" activeCellId="0" sqref="K46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253</v>
      </c>
      <c r="G1" s="0" t="s">
        <v>254</v>
      </c>
    </row>
    <row r="3" customFormat="false" ht="12.8" hidden="false" customHeight="false" outlineLevel="0" collapsed="false">
      <c r="B3" s="0" t="s">
        <v>27</v>
      </c>
      <c r="C3" s="0" t="s">
        <v>28</v>
      </c>
      <c r="H3" s="0" t="s">
        <v>27</v>
      </c>
      <c r="I3" s="0" t="s">
        <v>28</v>
      </c>
    </row>
    <row r="4" customFormat="false" ht="12.8" hidden="false" customHeight="false" outlineLevel="0" collapsed="false">
      <c r="B4" s="10" t="n">
        <v>180.06</v>
      </c>
      <c r="C4" s="10" t="n">
        <v>573.19</v>
      </c>
      <c r="H4" s="10" t="n">
        <v>196.56</v>
      </c>
      <c r="I4" s="10" t="n">
        <v>220.81</v>
      </c>
    </row>
    <row r="5" customFormat="false" ht="12.8" hidden="false" customHeight="false" outlineLevel="0" collapsed="false">
      <c r="A5" s="1" t="s">
        <v>9</v>
      </c>
      <c r="B5" s="2" t="n">
        <v>12</v>
      </c>
      <c r="G5" s="1" t="s">
        <v>9</v>
      </c>
      <c r="H5" s="2" t="n">
        <v>12</v>
      </c>
    </row>
    <row r="6" customFormat="false" ht="12.8" hidden="false" customHeight="false" outlineLevel="0" collapsed="false">
      <c r="A6" s="1" t="s">
        <v>14</v>
      </c>
      <c r="B6" s="2" t="n">
        <f aca="false">2*PI()*B5</f>
        <v>75.398223686155</v>
      </c>
      <c r="G6" s="1" t="s">
        <v>14</v>
      </c>
      <c r="H6" s="2" t="n">
        <f aca="false">2*PI()*H5</f>
        <v>75.398223686155</v>
      </c>
    </row>
    <row r="7" customFormat="false" ht="12.8" hidden="false" customHeight="false" outlineLevel="0" collapsed="false">
      <c r="A7" s="1" t="s">
        <v>17</v>
      </c>
      <c r="B7" s="2" t="n">
        <v>1.4</v>
      </c>
      <c r="G7" s="1" t="s">
        <v>17</v>
      </c>
      <c r="H7" s="2" t="n">
        <v>1.4</v>
      </c>
    </row>
    <row r="8" customFormat="false" ht="12.8" hidden="false" customHeight="false" outlineLevel="0" collapsed="false">
      <c r="A8" s="1" t="s">
        <v>20</v>
      </c>
      <c r="B8" s="1" t="n">
        <f aca="false">ROUND(B6/B7,0)</f>
        <v>54</v>
      </c>
      <c r="C8" s="4" t="s">
        <v>21</v>
      </c>
      <c r="D8" s="3" t="n">
        <f aca="false">360/B8</f>
        <v>6.66666666666667</v>
      </c>
      <c r="G8" s="1" t="s">
        <v>20</v>
      </c>
      <c r="H8" s="1" t="n">
        <f aca="false">ROUND(H6/H7,0)</f>
        <v>54</v>
      </c>
      <c r="I8" s="4" t="s">
        <v>21</v>
      </c>
      <c r="J8" s="3" t="n">
        <f aca="false">360/H8</f>
        <v>6.66666666666667</v>
      </c>
    </row>
    <row r="10" customFormat="false" ht="12.8" hidden="false" customHeight="false" outlineLevel="0" collapsed="false">
      <c r="A10" s="0" t="s">
        <v>30</v>
      </c>
      <c r="B10" s="10" t="n">
        <f aca="false">B$4+$B$5/2*SIN(D10/180*PI())</f>
        <v>180.06</v>
      </c>
      <c r="C10" s="10" t="n">
        <f aca="false">C$4+$B$5/2*COS(D10/180*PI())</f>
        <v>579.19</v>
      </c>
      <c r="D10" s="11" t="n">
        <v>0</v>
      </c>
      <c r="E10" s="11" t="n">
        <f aca="false">MOD(D10+270,360)-180</f>
        <v>90</v>
      </c>
      <c r="G10" s="0" t="s">
        <v>30</v>
      </c>
      <c r="H10" s="10" t="n">
        <f aca="false">H$4+$B$5/2*SIN(J10/180*PI())</f>
        <v>196.56</v>
      </c>
      <c r="I10" s="10" t="n">
        <f aca="false">I$4+$B$5/2*COS(J10/180*PI())</f>
        <v>226.81</v>
      </c>
      <c r="J10" s="11" t="n">
        <v>0</v>
      </c>
      <c r="K10" s="11" t="n">
        <f aca="false">MOD(J10+270,360)-180</f>
        <v>90</v>
      </c>
    </row>
    <row r="11" customFormat="false" ht="12.8" hidden="false" customHeight="false" outlineLevel="0" collapsed="false">
      <c r="A11" s="0" t="s">
        <v>33</v>
      </c>
      <c r="B11" s="10" t="n">
        <f aca="false">B$4+$B$5/2*SIN(D11/180*PI())</f>
        <v>181.443695224455</v>
      </c>
      <c r="C11" s="10" t="n">
        <f aca="false">C$4+$B$5/2*COS(D11/180*PI())</f>
        <v>579.028269223479</v>
      </c>
      <c r="D11" s="11" t="n">
        <f aca="false">D10+2*$D$8</f>
        <v>13.3333333333333</v>
      </c>
      <c r="E11" s="11" t="n">
        <f aca="false">MOD(D11+270,360)-180</f>
        <v>103.333333333333</v>
      </c>
      <c r="G11" s="0" t="s">
        <v>33</v>
      </c>
      <c r="H11" s="10" t="n">
        <f aca="false">H$4+$B$5/2*SIN(J11/180*PI())</f>
        <v>197.943695224455</v>
      </c>
      <c r="I11" s="10" t="n">
        <f aca="false">I$4+$B$5/2*COS(J11/180*PI())</f>
        <v>226.648269223479</v>
      </c>
      <c r="J11" s="11" t="n">
        <f aca="false">J10+2*$D$8</f>
        <v>13.3333333333333</v>
      </c>
      <c r="K11" s="11" t="n">
        <f aca="false">MOD(J11+270,360)-180</f>
        <v>103.333333333333</v>
      </c>
    </row>
    <row r="12" customFormat="false" ht="12.8" hidden="false" customHeight="false" outlineLevel="0" collapsed="false">
      <c r="A12" s="0" t="s">
        <v>35</v>
      </c>
      <c r="B12" s="10" t="n">
        <f aca="false">B$4+$B$5/2*SIN(D12/180*PI())</f>
        <v>182.752795081203</v>
      </c>
      <c r="C12" s="10" t="n">
        <f aca="false">C$4+$B$5/2*COS(D12/180*PI())</f>
        <v>578.551795841941</v>
      </c>
      <c r="D12" s="11" t="n">
        <f aca="false">D11+2*$D$8</f>
        <v>26.6666666666667</v>
      </c>
      <c r="E12" s="11" t="n">
        <f aca="false">MOD(D12+270,360)-180</f>
        <v>116.666666666667</v>
      </c>
      <c r="G12" s="0" t="s">
        <v>35</v>
      </c>
      <c r="H12" s="10" t="n">
        <f aca="false">H$4+$B$5/2*SIN(J12/180*PI())</f>
        <v>199.252795081203</v>
      </c>
      <c r="I12" s="10" t="n">
        <f aca="false">I$4+$B$5/2*COS(J12/180*PI())</f>
        <v>226.17179584194</v>
      </c>
      <c r="J12" s="11" t="n">
        <f aca="false">J11+2*$D$8</f>
        <v>26.6666666666667</v>
      </c>
      <c r="K12" s="11" t="n">
        <f aca="false">MOD(J12+270,360)-180</f>
        <v>116.666666666667</v>
      </c>
    </row>
    <row r="13" customFormat="false" ht="12.8" hidden="false" customHeight="false" outlineLevel="0" collapsed="false">
      <c r="A13" s="0" t="s">
        <v>37</v>
      </c>
      <c r="B13" s="10" t="n">
        <f aca="false">B$4+$B$5/2*SIN(D13/180*PI())</f>
        <v>183.916725658119</v>
      </c>
      <c r="C13" s="10" t="n">
        <f aca="false">C$4+$B$5/2*COS(D13/180*PI())</f>
        <v>577.786266658714</v>
      </c>
      <c r="D13" s="11" t="n">
        <f aca="false">D12+2*$D$8</f>
        <v>40</v>
      </c>
      <c r="E13" s="11" t="n">
        <f aca="false">MOD(D13+270,360)-180</f>
        <v>130</v>
      </c>
      <c r="G13" s="0" t="s">
        <v>37</v>
      </c>
      <c r="H13" s="10" t="n">
        <f aca="false">H$4+$B$5/2*SIN(J13/180*PI())</f>
        <v>200.416725658119</v>
      </c>
      <c r="I13" s="10" t="n">
        <f aca="false">I$4+$B$5/2*COS(J13/180*PI())</f>
        <v>225.406266658714</v>
      </c>
      <c r="J13" s="11" t="n">
        <f aca="false">J12+2*$D$8</f>
        <v>40</v>
      </c>
      <c r="K13" s="11" t="n">
        <f aca="false">MOD(J13+270,360)-180</f>
        <v>130</v>
      </c>
    </row>
    <row r="14" customFormat="false" ht="12.8" hidden="false" customHeight="false" outlineLevel="0" collapsed="false">
      <c r="A14" s="0" t="s">
        <v>39</v>
      </c>
      <c r="B14" s="10" t="n">
        <f aca="false">B$4+$B$5/2*SIN(D14/180*PI())</f>
        <v>184.87273915653</v>
      </c>
      <c r="C14" s="10" t="n">
        <f aca="false">C$4+$B$5/2*COS(D14/180*PI())</f>
        <v>576.772951550217</v>
      </c>
      <c r="D14" s="11" t="n">
        <f aca="false">D13+2*$D$8</f>
        <v>53.3333333333333</v>
      </c>
      <c r="E14" s="11" t="n">
        <f aca="false">MOD(D14+270,360)-180</f>
        <v>143.333333333333</v>
      </c>
      <c r="G14" s="0" t="s">
        <v>39</v>
      </c>
      <c r="H14" s="10" t="n">
        <f aca="false">H$4+$B$5/2*SIN(J14/180*PI())</f>
        <v>201.37273915653</v>
      </c>
      <c r="I14" s="10" t="n">
        <f aca="false">I$4+$B$5/2*COS(J14/180*PI())</f>
        <v>224.392951550217</v>
      </c>
      <c r="J14" s="11" t="n">
        <f aca="false">J13+2*$D$8</f>
        <v>53.3333333333333</v>
      </c>
      <c r="K14" s="11" t="n">
        <f aca="false">MOD(J14+270,360)-180</f>
        <v>143.333333333333</v>
      </c>
    </row>
    <row r="15" customFormat="false" ht="12.8" hidden="false" customHeight="false" outlineLevel="0" collapsed="false">
      <c r="A15" s="0" t="s">
        <v>41</v>
      </c>
      <c r="B15" s="10" t="n">
        <f aca="false">B$4+$B$5/2*SIN(D15/180*PI())</f>
        <v>185.569296641282</v>
      </c>
      <c r="C15" s="10" t="n">
        <f aca="false">C$4+$B$5/2*COS(D15/180*PI())</f>
        <v>575.566478596235</v>
      </c>
      <c r="D15" s="11" t="n">
        <f aca="false">D14+2*$D$8</f>
        <v>66.6666666666667</v>
      </c>
      <c r="E15" s="11" t="n">
        <f aca="false">MOD(D15+270,360)-180</f>
        <v>156.666666666667</v>
      </c>
      <c r="G15" s="0" t="s">
        <v>41</v>
      </c>
      <c r="H15" s="10" t="n">
        <f aca="false">H$4+$B$5/2*SIN(J15/180*PI())</f>
        <v>202.069296641282</v>
      </c>
      <c r="I15" s="10" t="n">
        <f aca="false">I$4+$B$5/2*COS(J15/180*PI())</f>
        <v>223.186478596235</v>
      </c>
      <c r="J15" s="11" t="n">
        <f aca="false">J14+2*$D$8</f>
        <v>66.6666666666667</v>
      </c>
      <c r="K15" s="11" t="n">
        <f aca="false">MOD(J15+270,360)-180</f>
        <v>156.666666666667</v>
      </c>
    </row>
    <row r="16" customFormat="false" ht="12.8" hidden="false" customHeight="false" outlineLevel="0" collapsed="false">
      <c r="A16" s="0" t="s">
        <v>43</v>
      </c>
      <c r="B16" s="10" t="n">
        <f aca="false">B$4+$B$5/2*SIN(D16/180*PI())</f>
        <v>185.968846518073</v>
      </c>
      <c r="C16" s="10" t="n">
        <f aca="false">C$4+$B$5/2*COS(D16/180*PI())</f>
        <v>574.231889066002</v>
      </c>
      <c r="D16" s="11" t="n">
        <f aca="false">D15+2*$D$8</f>
        <v>80</v>
      </c>
      <c r="E16" s="11" t="n">
        <f aca="false">MOD(D16+270,360)-180</f>
        <v>170</v>
      </c>
      <c r="G16" s="0" t="s">
        <v>43</v>
      </c>
      <c r="H16" s="10" t="n">
        <f aca="false">H$4+$B$5/2*SIN(J16/180*PI())</f>
        <v>202.468846518073</v>
      </c>
      <c r="I16" s="10" t="n">
        <f aca="false">I$4+$B$5/2*COS(J16/180*PI())</f>
        <v>221.851889066002</v>
      </c>
      <c r="J16" s="11" t="n">
        <f aca="false">J15+2*$D$8</f>
        <v>80</v>
      </c>
      <c r="K16" s="11" t="n">
        <f aca="false">MOD(J16+270,360)-180</f>
        <v>170</v>
      </c>
    </row>
    <row r="17" customFormat="false" ht="12.8" hidden="false" customHeight="false" outlineLevel="0" collapsed="false">
      <c r="A17" s="0" t="s">
        <v>45</v>
      </c>
      <c r="B17" s="10" t="n">
        <f aca="false">B$4+$B$5/2*SIN(D17/180*PI())</f>
        <v>186.049848949628</v>
      </c>
      <c r="C17" s="10" t="n">
        <f aca="false">C$4+$B$5/2*COS(D17/180*PI())</f>
        <v>572.841131026537</v>
      </c>
      <c r="D17" s="11" t="n">
        <f aca="false">D16+2*$D$8</f>
        <v>93.3333333333333</v>
      </c>
      <c r="E17" s="11" t="n">
        <f aca="false">MOD(D17+270,360)-180</f>
        <v>-176.666666666667</v>
      </c>
      <c r="G17" s="0" t="s">
        <v>45</v>
      </c>
      <c r="H17" s="10" t="n">
        <f aca="false">H$4+$B$5/2*SIN(J17/180*PI())</f>
        <v>202.549848949628</v>
      </c>
      <c r="I17" s="10" t="n">
        <f aca="false">I$4+$B$5/2*COS(J17/180*PI())</f>
        <v>220.461131026537</v>
      </c>
      <c r="J17" s="11" t="n">
        <f aca="false">J16+2*$D$8</f>
        <v>93.3333333333333</v>
      </c>
      <c r="K17" s="11" t="n">
        <f aca="false">MOD(J17+270,360)-180</f>
        <v>-176.666666666667</v>
      </c>
    </row>
    <row r="18" customFormat="false" ht="12.8" hidden="false" customHeight="false" outlineLevel="0" collapsed="false">
      <c r="A18" s="0" t="s">
        <v>47</v>
      </c>
      <c r="B18" s="10" t="n">
        <f aca="false">B$4+$B$5/2*SIN(D18/180*PI())</f>
        <v>185.807937073893</v>
      </c>
      <c r="C18" s="10" t="n">
        <f aca="false">C$4+$B$5/2*COS(D18/180*PI())</f>
        <v>571.469180603734</v>
      </c>
      <c r="D18" s="11" t="n">
        <f aca="false">D17+2*$D$8</f>
        <v>106.666666666667</v>
      </c>
      <c r="E18" s="11" t="n">
        <f aca="false">MOD(D18+270,360)-180</f>
        <v>-163.333333333333</v>
      </c>
      <c r="G18" s="0" t="s">
        <v>47</v>
      </c>
      <c r="H18" s="10" t="n">
        <f aca="false">H$4+$B$5/2*SIN(J18/180*PI())</f>
        <v>202.307937073893</v>
      </c>
      <c r="I18" s="10" t="n">
        <f aca="false">I$4+$B$5/2*COS(J18/180*PI())</f>
        <v>219.089180603733</v>
      </c>
      <c r="J18" s="11" t="n">
        <f aca="false">J17+2*$D$8</f>
        <v>106.666666666667</v>
      </c>
      <c r="K18" s="11" t="n">
        <f aca="false">MOD(J18+270,360)-180</f>
        <v>-163.333333333333</v>
      </c>
    </row>
    <row r="19" customFormat="false" ht="12.8" hidden="false" customHeight="false" outlineLevel="0" collapsed="false">
      <c r="A19" s="0" t="s">
        <v>49</v>
      </c>
      <c r="B19" s="10" t="n">
        <f aca="false">B$4+$B$5/2*SIN(D19/180*PI())</f>
        <v>185.256152422707</v>
      </c>
      <c r="C19" s="10" t="n">
        <f aca="false">C$4+$B$5/2*COS(D19/180*PI())</f>
        <v>570.19</v>
      </c>
      <c r="D19" s="11" t="n">
        <f aca="false">D18+2*$D$8</f>
        <v>120</v>
      </c>
      <c r="E19" s="11" t="n">
        <f aca="false">MOD(D19+270,360)-180</f>
        <v>-150</v>
      </c>
      <c r="G19" s="0" t="s">
        <v>49</v>
      </c>
      <c r="H19" s="10" t="n">
        <f aca="false">H$4+$B$5/2*SIN(J19/180*PI())</f>
        <v>201.756152422707</v>
      </c>
      <c r="I19" s="10" t="n">
        <f aca="false">I$4+$B$5/2*COS(J19/180*PI())</f>
        <v>217.81</v>
      </c>
      <c r="J19" s="11" t="n">
        <f aca="false">J18+2*$D$8</f>
        <v>120</v>
      </c>
      <c r="K19" s="11" t="n">
        <f aca="false">MOD(J19+270,360)-180</f>
        <v>-150</v>
      </c>
    </row>
    <row r="20" customFormat="false" ht="12.8" hidden="false" customHeight="false" outlineLevel="0" collapsed="false">
      <c r="A20" s="0" t="s">
        <v>51</v>
      </c>
      <c r="B20" s="10" t="n">
        <f aca="false">B$4+$B$5/2*SIN(D20/180*PI())</f>
        <v>184.424241849438</v>
      </c>
      <c r="C20" s="10" t="n">
        <f aca="false">C$4+$B$5/2*COS(D20/180*PI())</f>
        <v>569.072550172788</v>
      </c>
      <c r="D20" s="11" t="n">
        <f aca="false">D19+2*$D$8</f>
        <v>133.333333333333</v>
      </c>
      <c r="E20" s="11" t="n">
        <f aca="false">MOD(D20+270,360)-180</f>
        <v>-136.666666666667</v>
      </c>
      <c r="G20" s="0" t="s">
        <v>51</v>
      </c>
      <c r="H20" s="10" t="n">
        <f aca="false">H$4+$B$5/2*SIN(J20/180*PI())</f>
        <v>200.924241849438</v>
      </c>
      <c r="I20" s="10" t="n">
        <f aca="false">I$4+$B$5/2*COS(J20/180*PI())</f>
        <v>216.692550172788</v>
      </c>
      <c r="J20" s="11" t="n">
        <f aca="false">J19+2*$D$8</f>
        <v>133.333333333333</v>
      </c>
      <c r="K20" s="11" t="n">
        <f aca="false">MOD(J20+270,360)-180</f>
        <v>-136.666666666667</v>
      </c>
    </row>
    <row r="21" customFormat="false" ht="12.8" hidden="false" customHeight="false" outlineLevel="0" collapsed="false">
      <c r="A21" s="0" t="s">
        <v>53</v>
      </c>
      <c r="B21" s="10" t="n">
        <f aca="false">B$4+$B$5/2*SIN(D21/180*PI())</f>
        <v>183.357053868425</v>
      </c>
      <c r="C21" s="10" t="n">
        <f aca="false">C$4+$B$5/2*COS(D21/180*PI())</f>
        <v>568.177073131522</v>
      </c>
      <c r="D21" s="11" t="n">
        <f aca="false">D20+2*$D$8</f>
        <v>146.666666666667</v>
      </c>
      <c r="E21" s="11" t="n">
        <f aca="false">MOD(D21+270,360)-180</f>
        <v>-123.333333333333</v>
      </c>
      <c r="G21" s="0" t="s">
        <v>53</v>
      </c>
      <c r="H21" s="10" t="n">
        <f aca="false">H$4+$B$5/2*SIN(J21/180*PI())</f>
        <v>199.857053868425</v>
      </c>
      <c r="I21" s="10" t="n">
        <f aca="false">I$4+$B$5/2*COS(J21/180*PI())</f>
        <v>215.797073131522</v>
      </c>
      <c r="J21" s="11" t="n">
        <f aca="false">J20+2*$D$8</f>
        <v>146.666666666667</v>
      </c>
      <c r="K21" s="11" t="n">
        <f aca="false">MOD(J21+270,360)-180</f>
        <v>-123.333333333333</v>
      </c>
    </row>
    <row r="22" customFormat="false" ht="12.8" hidden="false" customHeight="false" outlineLevel="0" collapsed="false">
      <c r="A22" s="0" t="s">
        <v>55</v>
      </c>
      <c r="B22" s="10" t="n">
        <f aca="false">B$4+$B$5/2*SIN(D22/180*PI())</f>
        <v>182.112120859954</v>
      </c>
      <c r="C22" s="10" t="n">
        <f aca="false">C$4+$B$5/2*COS(D22/180*PI())</f>
        <v>567.551844275285</v>
      </c>
      <c r="D22" s="11" t="n">
        <f aca="false">D21+2*$D$8</f>
        <v>160</v>
      </c>
      <c r="E22" s="11" t="n">
        <f aca="false">MOD(D22+270,360)-180</f>
        <v>-110</v>
      </c>
      <c r="G22" s="0" t="s">
        <v>55</v>
      </c>
      <c r="H22" s="10" t="n">
        <f aca="false">H$4+$B$5/2*SIN(J22/180*PI())</f>
        <v>198.612120859954</v>
      </c>
      <c r="I22" s="10" t="n">
        <f aca="false">I$4+$B$5/2*COS(J22/180*PI())</f>
        <v>215.171844275285</v>
      </c>
      <c r="J22" s="11" t="n">
        <f aca="false">J21+2*$D$8</f>
        <v>160</v>
      </c>
      <c r="K22" s="11" t="n">
        <f aca="false">MOD(J22+270,360)-180</f>
        <v>-110</v>
      </c>
    </row>
    <row r="23" customFormat="false" ht="12.8" hidden="false" customHeight="false" outlineLevel="0" collapsed="false">
      <c r="A23" s="0" t="s">
        <v>57</v>
      </c>
      <c r="B23" s="10" t="n">
        <f aca="false">B$4+$B$5/2*SIN(D23/180*PI())</f>
        <v>180.756557484751</v>
      </c>
      <c r="C23" s="10" t="n">
        <f aca="false">C$4+$B$5/2*COS(D23/180*PI())</f>
        <v>567.230569853548</v>
      </c>
      <c r="D23" s="11" t="n">
        <f aca="false">D22+2*$D$8</f>
        <v>173.333333333333</v>
      </c>
      <c r="E23" s="11" t="n">
        <f aca="false">MOD(D23+270,360)-180</f>
        <v>-96.6666666666666</v>
      </c>
      <c r="G23" s="0" t="s">
        <v>57</v>
      </c>
      <c r="H23" s="10" t="n">
        <f aca="false">H$4+$B$5/2*SIN(J23/180*PI())</f>
        <v>197.256557484751</v>
      </c>
      <c r="I23" s="10" t="n">
        <f aca="false">I$4+$B$5/2*COS(J23/180*PI())</f>
        <v>214.850569853548</v>
      </c>
      <c r="J23" s="11" t="n">
        <f aca="false">J22+2*$D$8</f>
        <v>173.333333333333</v>
      </c>
      <c r="K23" s="11" t="n">
        <f aca="false">MOD(J23+270,360)-180</f>
        <v>-96.6666666666666</v>
      </c>
    </row>
    <row r="24" customFormat="false" ht="12.8" hidden="false" customHeight="false" outlineLevel="0" collapsed="false">
      <c r="A24" s="0" t="s">
        <v>59</v>
      </c>
      <c r="B24" s="10" t="n">
        <f aca="false">B$4+$B$5/2*SIN(D24/180*PI())</f>
        <v>179.363442515249</v>
      </c>
      <c r="C24" s="10" t="n">
        <f aca="false">C$4+$B$5/2*COS(D24/180*PI())</f>
        <v>567.230569853548</v>
      </c>
      <c r="D24" s="11" t="n">
        <f aca="false">D23+2*$D$8</f>
        <v>186.666666666667</v>
      </c>
      <c r="E24" s="11" t="n">
        <f aca="false">MOD(D24+270,360)-180</f>
        <v>-83.3333333333333</v>
      </c>
      <c r="G24" s="0" t="s">
        <v>59</v>
      </c>
      <c r="H24" s="10" t="n">
        <f aca="false">H$4+$B$5/2*SIN(J24/180*PI())</f>
        <v>195.863442515249</v>
      </c>
      <c r="I24" s="10" t="n">
        <f aca="false">I$4+$B$5/2*COS(J24/180*PI())</f>
        <v>214.850569853548</v>
      </c>
      <c r="J24" s="11" t="n">
        <f aca="false">J23+2*$D$8</f>
        <v>186.666666666667</v>
      </c>
      <c r="K24" s="11" t="n">
        <f aca="false">MOD(J24+270,360)-180</f>
        <v>-83.3333333333333</v>
      </c>
      <c r="L24" s="11" t="n">
        <f aca="false">K24+90</f>
        <v>6.66666666666669</v>
      </c>
    </row>
    <row r="25" customFormat="false" ht="12.8" hidden="false" customHeight="false" outlineLevel="0" collapsed="false">
      <c r="A25" s="0" t="s">
        <v>61</v>
      </c>
      <c r="B25" s="10" t="n">
        <f aca="false">B$4+$B$5/2*SIN(D25/180*PI())</f>
        <v>178.007879140046</v>
      </c>
      <c r="C25" s="10" t="n">
        <f aca="false">C$4+$B$5/2*COS(D25/180*PI())</f>
        <v>567.551844275285</v>
      </c>
      <c r="D25" s="11" t="n">
        <f aca="false">D24+2*$D$8</f>
        <v>200</v>
      </c>
      <c r="E25" s="11" t="n">
        <f aca="false">MOD(D25+270,360)-180</f>
        <v>-70</v>
      </c>
      <c r="G25" s="0" t="s">
        <v>61</v>
      </c>
      <c r="H25" s="10" t="n">
        <f aca="false">H$4+$B$5/2*SIN(J25/180*PI())</f>
        <v>194.507879140046</v>
      </c>
      <c r="I25" s="10" t="n">
        <f aca="false">I$4+$B$5/2*COS(J25/180*PI())</f>
        <v>215.171844275285</v>
      </c>
      <c r="J25" s="11" t="n">
        <f aca="false">J24+2*$D$8</f>
        <v>200</v>
      </c>
      <c r="K25" s="11" t="n">
        <f aca="false">MOD(J25+270,360)-180</f>
        <v>-70</v>
      </c>
      <c r="L25" s="11" t="n">
        <f aca="false">K25+90</f>
        <v>20</v>
      </c>
    </row>
    <row r="26" customFormat="false" ht="12.8" hidden="false" customHeight="false" outlineLevel="0" collapsed="false">
      <c r="A26" s="0" t="s">
        <v>63</v>
      </c>
      <c r="B26" s="10" t="n">
        <f aca="false">B$4+$B$5/2*SIN(D26/180*PI())</f>
        <v>176.762946131575</v>
      </c>
      <c r="C26" s="10" t="n">
        <f aca="false">C$4+$B$5/2*COS(D26/180*PI())</f>
        <v>568.177073131522</v>
      </c>
      <c r="D26" s="11" t="n">
        <f aca="false">D25+2*$D$8</f>
        <v>213.333333333333</v>
      </c>
      <c r="E26" s="11" t="n">
        <f aca="false">MOD(D26+270,360)-180</f>
        <v>-56.6666666666666</v>
      </c>
      <c r="G26" s="0" t="s">
        <v>63</v>
      </c>
      <c r="H26" s="10" t="n">
        <f aca="false">H$4+$B$5/2*SIN(J26/180*PI())</f>
        <v>193.262946131575</v>
      </c>
      <c r="I26" s="10" t="n">
        <f aca="false">I$4+$B$5/2*COS(J26/180*PI())</f>
        <v>215.797073131522</v>
      </c>
      <c r="J26" s="11" t="n">
        <f aca="false">J25+2*$D$8</f>
        <v>213.333333333333</v>
      </c>
      <c r="K26" s="11" t="n">
        <f aca="false">MOD(J26+270,360)-180</f>
        <v>-56.6666666666666</v>
      </c>
      <c r="L26" s="11" t="n">
        <f aca="false">K26+90</f>
        <v>33.3333333333334</v>
      </c>
    </row>
    <row r="27" customFormat="false" ht="12.8" hidden="false" customHeight="false" outlineLevel="0" collapsed="false">
      <c r="A27" s="0" t="s">
        <v>65</v>
      </c>
      <c r="B27" s="10" t="n">
        <f aca="false">B$4+$B$5/2*SIN(D27/180*PI())</f>
        <v>175.695758150562</v>
      </c>
      <c r="C27" s="10" t="n">
        <f aca="false">C$4+$B$5/2*COS(D27/180*PI())</f>
        <v>569.072550172788</v>
      </c>
      <c r="D27" s="11" t="n">
        <f aca="false">D26+2*$D$8</f>
        <v>226.666666666667</v>
      </c>
      <c r="E27" s="11" t="n">
        <f aca="false">MOD(D27+270,360)-180</f>
        <v>-43.3333333333333</v>
      </c>
      <c r="G27" s="0" t="s">
        <v>65</v>
      </c>
      <c r="H27" s="10" t="n">
        <f aca="false">H$4+$B$5/2*SIN(J27/180*PI())</f>
        <v>192.195758150562</v>
      </c>
      <c r="I27" s="10" t="n">
        <f aca="false">I$4+$B$5/2*COS(J27/180*PI())</f>
        <v>216.692550172788</v>
      </c>
      <c r="J27" s="11" t="n">
        <f aca="false">J26+2*$D$8</f>
        <v>226.666666666667</v>
      </c>
      <c r="K27" s="11" t="n">
        <f aca="false">MOD(J27+270,360)-180</f>
        <v>-43.3333333333333</v>
      </c>
      <c r="L27" s="11" t="n">
        <f aca="false">K27+90</f>
        <v>46.6666666666667</v>
      </c>
    </row>
    <row r="28" customFormat="false" ht="12.8" hidden="false" customHeight="false" outlineLevel="0" collapsed="false">
      <c r="A28" s="0" t="s">
        <v>67</v>
      </c>
      <c r="B28" s="10" t="n">
        <f aca="false">B$4+$B$5/2*SIN(D28/180*PI())</f>
        <v>174.863847577293</v>
      </c>
      <c r="C28" s="10" t="n">
        <f aca="false">C$4+$B$5/2*COS(D28/180*PI())</f>
        <v>570.19</v>
      </c>
      <c r="D28" s="11" t="n">
        <f aca="false">D27+2*$D$8</f>
        <v>240</v>
      </c>
      <c r="E28" s="11" t="n">
        <f aca="false">MOD(D28+270,360)-180</f>
        <v>-30</v>
      </c>
      <c r="G28" s="0" t="s">
        <v>67</v>
      </c>
      <c r="H28" s="10" t="n">
        <f aca="false">H$4+$B$5/2*SIN(J28/180*PI())</f>
        <v>191.363847577293</v>
      </c>
      <c r="I28" s="10" t="n">
        <f aca="false">I$4+$B$5/2*COS(J28/180*PI())</f>
        <v>217.81</v>
      </c>
      <c r="J28" s="11" t="n">
        <f aca="false">J27+2*$D$8</f>
        <v>240</v>
      </c>
      <c r="K28" s="11" t="n">
        <f aca="false">MOD(J28+270,360)-180</f>
        <v>-30</v>
      </c>
      <c r="L28" s="11"/>
    </row>
    <row r="29" customFormat="false" ht="12.8" hidden="false" customHeight="false" outlineLevel="0" collapsed="false">
      <c r="A29" s="0" t="s">
        <v>69</v>
      </c>
      <c r="B29" s="10" t="n">
        <f aca="false">B$4+$B$5/2*SIN(D29/180*PI())</f>
        <v>174.312062926107</v>
      </c>
      <c r="C29" s="10" t="n">
        <f aca="false">C$4+$B$5/2*COS(D29/180*PI())</f>
        <v>571.469180603734</v>
      </c>
      <c r="D29" s="11" t="n">
        <f aca="false">D28+2*$D$8</f>
        <v>253.333333333333</v>
      </c>
      <c r="E29" s="11" t="n">
        <f aca="false">MOD(D29+270,360)-180</f>
        <v>-16.6666666666666</v>
      </c>
      <c r="G29" s="0" t="s">
        <v>69</v>
      </c>
      <c r="H29" s="10" t="n">
        <f aca="false">H$4+$B$5/2*SIN(J29/180*PI())</f>
        <v>190.812062926107</v>
      </c>
      <c r="I29" s="10" t="n">
        <f aca="false">I$4+$B$5/2*COS(J29/180*PI())</f>
        <v>219.089180603733</v>
      </c>
      <c r="J29" s="11" t="n">
        <f aca="false">J28+2*$D$8</f>
        <v>253.333333333333</v>
      </c>
      <c r="K29" s="11" t="n">
        <f aca="false">MOD(J29+270,360)-180</f>
        <v>-16.6666666666666</v>
      </c>
      <c r="L29" s="11"/>
    </row>
    <row r="30" customFormat="false" ht="12.8" hidden="false" customHeight="false" outlineLevel="0" collapsed="false">
      <c r="A30" s="0" t="s">
        <v>116</v>
      </c>
      <c r="B30" s="10" t="n">
        <f aca="false">B$4+$B$5/2*SIN(D30/180*PI())</f>
        <v>174.070151050372</v>
      </c>
      <c r="C30" s="10" t="n">
        <f aca="false">C$4+$B$5/2*COS(D30/180*PI())</f>
        <v>572.841131026537</v>
      </c>
      <c r="D30" s="11" t="n">
        <f aca="false">D29+2*$D$8</f>
        <v>266.666666666667</v>
      </c>
      <c r="E30" s="11" t="n">
        <f aca="false">MOD(D30+270,360)-180</f>
        <v>-3.33333333333326</v>
      </c>
      <c r="G30" s="0" t="s">
        <v>116</v>
      </c>
      <c r="H30" s="10" t="n">
        <f aca="false">H$4+$B$5/2*SIN(J30/180*PI())</f>
        <v>190.570151050372</v>
      </c>
      <c r="I30" s="10" t="n">
        <f aca="false">I$4+$B$5/2*COS(J30/180*PI())</f>
        <v>220.461131026537</v>
      </c>
      <c r="J30" s="11" t="n">
        <f aca="false">J29+2*$D$8</f>
        <v>266.666666666667</v>
      </c>
      <c r="K30" s="11" t="n">
        <f aca="false">MOD(J30+270,360)-180</f>
        <v>-3.33333333333326</v>
      </c>
      <c r="L30" s="11"/>
    </row>
    <row r="31" customFormat="false" ht="12.8" hidden="false" customHeight="false" outlineLevel="0" collapsed="false">
      <c r="A31" s="0" t="s">
        <v>118</v>
      </c>
      <c r="B31" s="10" t="n">
        <f aca="false">B$4+$B$5/2*SIN(D31/180*PI())</f>
        <v>174.151153481927</v>
      </c>
      <c r="C31" s="10" t="n">
        <f aca="false">C$4+$B$5/2*COS(D31/180*PI())</f>
        <v>574.231889066002</v>
      </c>
      <c r="D31" s="11" t="n">
        <f aca="false">D30+2*$D$8</f>
        <v>280</v>
      </c>
      <c r="E31" s="11" t="n">
        <f aca="false">MOD(D31+270,360)-180</f>
        <v>10</v>
      </c>
      <c r="G31" s="0" t="s">
        <v>118</v>
      </c>
      <c r="H31" s="10" t="n">
        <f aca="false">H$4+$B$5/2*SIN(J31/180*PI())</f>
        <v>190.651153481927</v>
      </c>
      <c r="I31" s="10" t="n">
        <f aca="false">I$4+$B$5/2*COS(J31/180*PI())</f>
        <v>221.851889066002</v>
      </c>
      <c r="J31" s="11" t="n">
        <f aca="false">J30+2*$D$8</f>
        <v>280</v>
      </c>
      <c r="K31" s="11" t="n">
        <f aca="false">MOD(J31+270,360)-180</f>
        <v>10</v>
      </c>
      <c r="L31" s="11"/>
    </row>
    <row r="32" customFormat="false" ht="12.8" hidden="false" customHeight="false" outlineLevel="0" collapsed="false">
      <c r="A32" s="0" t="s">
        <v>120</v>
      </c>
      <c r="B32" s="10" t="n">
        <f aca="false">B$4+$B$5/2*SIN(D32/180*PI())</f>
        <v>174.550703358718</v>
      </c>
      <c r="C32" s="10" t="n">
        <f aca="false">C$4+$B$5/2*COS(D32/180*PI())</f>
        <v>575.566478596235</v>
      </c>
      <c r="D32" s="11" t="n">
        <f aca="false">D31+2*$D$8</f>
        <v>293.333333333333</v>
      </c>
      <c r="E32" s="11" t="n">
        <f aca="false">MOD(D32+270,360)-180</f>
        <v>23.3333333333334</v>
      </c>
      <c r="G32" s="0" t="s">
        <v>120</v>
      </c>
      <c r="H32" s="10" t="n">
        <f aca="false">H$4+$B$5/2*SIN(J32/180*PI())</f>
        <v>191.050703358718</v>
      </c>
      <c r="I32" s="10" t="n">
        <f aca="false">I$4+$B$5/2*COS(J32/180*PI())</f>
        <v>223.186478596235</v>
      </c>
      <c r="J32" s="11" t="n">
        <f aca="false">J31+2*$D$8</f>
        <v>293.333333333333</v>
      </c>
      <c r="K32" s="11" t="n">
        <f aca="false">MOD(J32+270,360)-180</f>
        <v>23.3333333333334</v>
      </c>
      <c r="L32" s="11"/>
    </row>
    <row r="33" customFormat="false" ht="12.8" hidden="false" customHeight="false" outlineLevel="0" collapsed="false">
      <c r="A33" s="0" t="s">
        <v>122</v>
      </c>
      <c r="B33" s="10" t="n">
        <f aca="false">B$4+$B$5/2*SIN(D33/180*PI())</f>
        <v>175.24726084347</v>
      </c>
      <c r="C33" s="10" t="n">
        <f aca="false">C$4+$B$5/2*COS(D33/180*PI())</f>
        <v>576.772951550217</v>
      </c>
      <c r="D33" s="11" t="n">
        <f aca="false">D32+2*$D$8</f>
        <v>306.666666666667</v>
      </c>
      <c r="E33" s="11" t="n">
        <f aca="false">MOD(D33+270,360)-180</f>
        <v>36.6666666666667</v>
      </c>
      <c r="G33" s="0" t="s">
        <v>122</v>
      </c>
      <c r="H33" s="10" t="n">
        <f aca="false">H$4+$B$5/2*SIN(J33/180*PI())</f>
        <v>191.74726084347</v>
      </c>
      <c r="I33" s="10" t="n">
        <f aca="false">I$4+$B$5/2*COS(J33/180*PI())</f>
        <v>224.392951550217</v>
      </c>
      <c r="J33" s="11" t="n">
        <f aca="false">J32+2*$D$8</f>
        <v>306.666666666667</v>
      </c>
      <c r="K33" s="11" t="n">
        <f aca="false">MOD(J33+270,360)-180</f>
        <v>36.6666666666667</v>
      </c>
      <c r="L33" s="11"/>
    </row>
    <row r="34" customFormat="false" ht="12.8" hidden="false" customHeight="false" outlineLevel="0" collapsed="false">
      <c r="A34" s="0" t="s">
        <v>123</v>
      </c>
      <c r="B34" s="10" t="n">
        <f aca="false">B$4+$B$5/2*SIN(D34/180*PI())</f>
        <v>176.203274341881</v>
      </c>
      <c r="C34" s="10" t="n">
        <f aca="false">C$4+$B$5/2*COS(D34/180*PI())</f>
        <v>577.786266658714</v>
      </c>
      <c r="D34" s="11" t="n">
        <f aca="false">D33+2*$D$8</f>
        <v>320</v>
      </c>
      <c r="E34" s="11" t="n">
        <f aca="false">MOD(D34+270,360)-180</f>
        <v>50</v>
      </c>
      <c r="G34" s="0" t="s">
        <v>123</v>
      </c>
      <c r="H34" s="10" t="n">
        <f aca="false">H$4+$B$5/2*SIN(J34/180*PI())</f>
        <v>192.703274341881</v>
      </c>
      <c r="I34" s="10" t="n">
        <f aca="false">I$4+$B$5/2*COS(J34/180*PI())</f>
        <v>225.406266658714</v>
      </c>
      <c r="J34" s="11" t="n">
        <f aca="false">J33+2*$D$8</f>
        <v>320</v>
      </c>
      <c r="K34" s="11" t="n">
        <f aca="false">MOD(J34+270,360)-180</f>
        <v>50</v>
      </c>
      <c r="L34" s="11"/>
    </row>
    <row r="35" customFormat="false" ht="12.8" hidden="false" customHeight="false" outlineLevel="0" collapsed="false">
      <c r="A35" s="0" t="s">
        <v>124</v>
      </c>
      <c r="B35" s="10" t="n">
        <f aca="false">B$4+$B$5/2*SIN(D35/180*PI())</f>
        <v>177.367204918797</v>
      </c>
      <c r="C35" s="10" t="n">
        <f aca="false">C$4+$B$5/2*COS(D35/180*PI())</f>
        <v>578.551795841941</v>
      </c>
      <c r="D35" s="11" t="n">
        <f aca="false">D34+2*$D$8</f>
        <v>333.333333333333</v>
      </c>
      <c r="E35" s="11" t="n">
        <f aca="false">MOD(D35+270,360)-180</f>
        <v>63.3333333333333</v>
      </c>
      <c r="G35" s="0" t="s">
        <v>124</v>
      </c>
      <c r="H35" s="10" t="n">
        <f aca="false">H$4+$B$5/2*SIN(J35/180*PI())</f>
        <v>193.867204918797</v>
      </c>
      <c r="I35" s="10" t="n">
        <f aca="false">I$4+$B$5/2*COS(J35/180*PI())</f>
        <v>226.17179584194</v>
      </c>
      <c r="J35" s="11" t="n">
        <f aca="false">J34+2*$D$8</f>
        <v>333.333333333333</v>
      </c>
      <c r="K35" s="11" t="n">
        <f aca="false">MOD(J35+270,360)-180</f>
        <v>63.3333333333333</v>
      </c>
      <c r="L35" s="11"/>
    </row>
    <row r="36" customFormat="false" ht="12.8" hidden="false" customHeight="false" outlineLevel="0" collapsed="false">
      <c r="A36" s="0" t="s">
        <v>125</v>
      </c>
      <c r="B36" s="10" t="n">
        <f aca="false">B$4+$B$5/2*SIN(D36/180*PI())</f>
        <v>178.676304775545</v>
      </c>
      <c r="C36" s="10" t="n">
        <f aca="false">C$4+$B$5/2*COS(D36/180*PI())</f>
        <v>579.028269223479</v>
      </c>
      <c r="D36" s="11" t="n">
        <f aca="false">D35+2*$D$8</f>
        <v>346.666666666667</v>
      </c>
      <c r="E36" s="11" t="n">
        <f aca="false">MOD(D36+270,360)-180</f>
        <v>76.6666666666666</v>
      </c>
      <c r="G36" s="0" t="s">
        <v>125</v>
      </c>
      <c r="H36" s="10" t="n">
        <f aca="false">H$4+$B$5/2*SIN(J36/180*PI())</f>
        <v>195.176304775545</v>
      </c>
      <c r="I36" s="10" t="n">
        <f aca="false">I$4+$B$5/2*COS(J36/180*PI())</f>
        <v>226.648269223479</v>
      </c>
      <c r="J36" s="11" t="n">
        <f aca="false">J35+2*$D$8</f>
        <v>346.666666666667</v>
      </c>
      <c r="K36" s="11" t="n">
        <f aca="false">MOD(J36+270,360)-180</f>
        <v>76.6666666666666</v>
      </c>
      <c r="L36" s="11"/>
    </row>
    <row r="39" customFormat="false" ht="12.8" hidden="false" customHeight="false" outlineLevel="0" collapsed="false">
      <c r="A39" s="0" t="s">
        <v>255</v>
      </c>
      <c r="B39" s="10" t="n">
        <f aca="false">B$4+($B$5-3)/2*SIN(D39/180*PI())</f>
        <v>176.452009600903</v>
      </c>
      <c r="C39" s="10" t="n">
        <f aca="false">C$4+($B$5-3)/2*COS(D39/180*PI())</f>
        <v>575.87931316139</v>
      </c>
      <c r="D39" s="11" t="n">
        <v>306.7</v>
      </c>
      <c r="E39" s="11" t="n">
        <v>126.6</v>
      </c>
      <c r="G39" s="0" t="s">
        <v>255</v>
      </c>
      <c r="H39" s="10" t="n">
        <f aca="false">H$4+($B$5-3)/2*SIN(J39/180*PI())</f>
        <v>198.099090644966</v>
      </c>
      <c r="I39" s="10" t="n">
        <f aca="false">I$4+($B$5-3)/2*COS(J39/180*PI())</f>
        <v>216.581383206463</v>
      </c>
      <c r="J39" s="11" t="n">
        <f aca="false">J22</f>
        <v>160</v>
      </c>
      <c r="K39" s="11" t="n">
        <f aca="false">K22+90</f>
        <v>-20</v>
      </c>
    </row>
    <row r="40" customFormat="false" ht="12.8" hidden="false" customHeight="false" outlineLevel="0" collapsed="false">
      <c r="A40" s="0" t="s">
        <v>256</v>
      </c>
      <c r="B40" s="10" t="n">
        <f aca="false">B$4+($B$5-3)/2*SIN(D40/180*PI())</f>
        <v>177.169461745471</v>
      </c>
      <c r="C40" s="10" t="n">
        <f aca="false">C$4+($B$5-3)/2*COS(D40/180*PI())</f>
        <v>576.638882224591</v>
      </c>
      <c r="D40" s="11" t="n">
        <f aca="false">D39+2*$D$8</f>
        <v>320.033333333333</v>
      </c>
      <c r="E40" s="11" t="n">
        <f aca="false">E39+2*$D$8</f>
        <v>139.933333333333</v>
      </c>
      <c r="G40" s="0" t="s">
        <v>256</v>
      </c>
      <c r="H40" s="10" t="n">
        <f aca="false">H$4+($B$5-3)/2*SIN(J40/180*PI())</f>
        <v>197.082418113564</v>
      </c>
      <c r="I40" s="10" t="n">
        <f aca="false">I$4+($B$5-3)/2*COS(J40/180*PI())</f>
        <v>216.340427390161</v>
      </c>
      <c r="J40" s="11" t="n">
        <f aca="false">J39+2*$D$8</f>
        <v>173.333333333333</v>
      </c>
      <c r="K40" s="11" t="n">
        <f aca="false">K23+90</f>
        <v>-6.66666666666663</v>
      </c>
    </row>
    <row r="41" customFormat="false" ht="12.8" hidden="false" customHeight="false" outlineLevel="0" collapsed="false">
      <c r="A41" s="0" t="s">
        <v>257</v>
      </c>
      <c r="B41" s="10" t="n">
        <f aca="false">B$4+($B$5-3)/2*SIN(D41/180*PI())</f>
        <v>178.042743555528</v>
      </c>
      <c r="C41" s="10" t="n">
        <f aca="false">C$4+($B$5-3)/2*COS(D41/180*PI())</f>
        <v>577.212521154355</v>
      </c>
      <c r="D41" s="11" t="n">
        <f aca="false">D40+2*$D$8</f>
        <v>333.366666666667</v>
      </c>
      <c r="E41" s="11" t="n">
        <f aca="false">E40+2*$D$8</f>
        <v>153.266666666667</v>
      </c>
      <c r="G41" s="0" t="s">
        <v>257</v>
      </c>
      <c r="H41" s="10" t="n">
        <f aca="false">H$4+($B$5-3)/2*SIN(J41/180*PI())</f>
        <v>196.037581886436</v>
      </c>
      <c r="I41" s="10" t="n">
        <f aca="false">I$4+($B$5-3)/2*COS(J41/180*PI())</f>
        <v>216.340427390161</v>
      </c>
      <c r="J41" s="11" t="n">
        <f aca="false">J40+2*$D$8</f>
        <v>186.666666666667</v>
      </c>
      <c r="K41" s="11" t="n">
        <f aca="false">K24+90</f>
        <v>6.66666666666669</v>
      </c>
    </row>
    <row r="42" customFormat="false" ht="12.8" hidden="false" customHeight="false" outlineLevel="0" collapsed="false">
      <c r="A42" s="0" t="s">
        <v>258</v>
      </c>
      <c r="B42" s="10" t="n">
        <f aca="false">B$4+($B$5-3)/2*SIN(D42/180*PI())</f>
        <v>179.024776182654</v>
      </c>
      <c r="C42" s="10" t="n">
        <f aca="false">C$4+($B$5-3)/2*COS(D42/180*PI())</f>
        <v>577.569304927497</v>
      </c>
      <c r="D42" s="11" t="n">
        <f aca="false">D41+2*$D$8</f>
        <v>346.7</v>
      </c>
      <c r="E42" s="11" t="n">
        <f aca="false">E41+2*$D$8</f>
        <v>166.6</v>
      </c>
      <c r="G42" s="0" t="s">
        <v>258</v>
      </c>
      <c r="H42" s="10" t="n">
        <f aca="false">H$4+($B$5-3)/2*SIN(J42/180*PI())</f>
        <v>195.020909355034</v>
      </c>
      <c r="I42" s="10" t="n">
        <f aca="false">I$4+($B$5-3)/2*COS(J42/180*PI())</f>
        <v>216.581383206463</v>
      </c>
      <c r="J42" s="11" t="n">
        <f aca="false">J41+2*$D$8</f>
        <v>200</v>
      </c>
      <c r="K42" s="11" t="n">
        <f aca="false">K25+90</f>
        <v>20</v>
      </c>
    </row>
    <row r="43" customFormat="false" ht="12.8" hidden="false" customHeight="false" outlineLevel="0" collapsed="false">
      <c r="A43" s="0" t="s">
        <v>259</v>
      </c>
      <c r="B43" s="10" t="n">
        <f aca="false">B$4+($B$5-3)/2*SIN(D43/180*PI())</f>
        <v>180.06261799373</v>
      </c>
      <c r="C43" s="10" t="n">
        <f aca="false">C$4+($B$5-3)/2*COS(D43/180*PI())</f>
        <v>577.689999238457</v>
      </c>
      <c r="D43" s="11" t="n">
        <f aca="false">D42+2*$D$8</f>
        <v>360.033333333333</v>
      </c>
      <c r="E43" s="11" t="n">
        <v>0</v>
      </c>
      <c r="G43" s="0" t="s">
        <v>259</v>
      </c>
      <c r="H43" s="10" t="n">
        <f aca="false">H$4+($B$5-3)/2*SIN(J43/180*PI())</f>
        <v>194.087209598681</v>
      </c>
      <c r="I43" s="10" t="n">
        <f aca="false">I$4+($B$5-3)/2*COS(J43/180*PI())</f>
        <v>217.050304848642</v>
      </c>
      <c r="J43" s="11" t="n">
        <f aca="false">J42+2*$D$8</f>
        <v>213.333333333333</v>
      </c>
      <c r="K43" s="11" t="n">
        <f aca="false">K26+90</f>
        <v>33.3333333333334</v>
      </c>
    </row>
    <row r="44" customFormat="false" ht="12.8" hidden="false" customHeight="false" outlineLevel="0" collapsed="false">
      <c r="A44" s="0" t="s">
        <v>260</v>
      </c>
      <c r="B44" s="10" t="n">
        <f aca="false">B$4+($B$5-3)/2*SIN(D44/180*PI())</f>
        <v>181.100318668087</v>
      </c>
      <c r="C44" s="10" t="n">
        <f aca="false">C$4+($B$5-3)/2*COS(D44/180*PI())</f>
        <v>577.56809742569</v>
      </c>
      <c r="D44" s="11" t="n">
        <f aca="false">D43+2*$D$8</f>
        <v>373.366666666667</v>
      </c>
      <c r="E44" s="11" t="n">
        <f aca="false">E43+2*$D$8</f>
        <v>13.3333333333333</v>
      </c>
      <c r="G44" s="0" t="s">
        <v>260</v>
      </c>
      <c r="H44" s="10" t="n">
        <f aca="false">H$4+($B$5-3)/2*SIN(J44/180*PI())</f>
        <v>193.286818612921</v>
      </c>
      <c r="I44" s="10" t="n">
        <f aca="false">I$4+($B$5-3)/2*COS(J44/180*PI())</f>
        <v>217.721912629591</v>
      </c>
      <c r="J44" s="11" t="n">
        <f aca="false">J43+2*$D$8</f>
        <v>226.666666666667</v>
      </c>
      <c r="K44" s="11" t="n">
        <f aca="false">K27+90</f>
        <v>46.6666666666667</v>
      </c>
    </row>
    <row r="45" customFormat="false" ht="12.8" hidden="false" customHeight="false" outlineLevel="0" collapsed="false">
      <c r="A45" s="0" t="s">
        <v>261</v>
      </c>
      <c r="B45" s="10" t="n">
        <f aca="false">B$4+($B$5-3)/2*SIN(D45/180*PI())</f>
        <v>182.081935493772</v>
      </c>
      <c r="C45" s="10" t="n">
        <f aca="false">C$4+($B$5-3)/2*COS(D45/180*PI())</f>
        <v>577.210171247475</v>
      </c>
      <c r="D45" s="11" t="n">
        <f aca="false">D44+2*$D$8</f>
        <v>386.7</v>
      </c>
      <c r="E45" s="11" t="n">
        <f aca="false">E44+2*$D$8</f>
        <v>26.6666666666667</v>
      </c>
    </row>
    <row r="46" customFormat="false" ht="12.8" hidden="false" customHeight="false" outlineLevel="0" collapsed="false">
      <c r="A46" s="0" t="s">
        <v>262</v>
      </c>
      <c r="B46" s="10" t="n">
        <f aca="false">B$4+($B$5-3)/2*SIN(D46/180*PI())</f>
        <v>182.954549253628</v>
      </c>
      <c r="C46" s="10" t="n">
        <f aca="false">C$4+($B$5-3)/2*COS(D46/180*PI())</f>
        <v>576.635516596727</v>
      </c>
      <c r="D46" s="11" t="n">
        <f aca="false">D45+2*$D$8</f>
        <v>400.033333333333</v>
      </c>
      <c r="E46" s="11" t="n">
        <f aca="false">E45+2*$D$8</f>
        <v>40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287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2018-12-02T17:49:35Z</dcterms:created>
  <dc:creator/>
  <dc:description/>
  <dc:language>de-DE</dc:language>
  <cp:lastModifiedBy/>
  <dcterms:modified xsi:type="dcterms:W3CDTF">2019-01-10T10:05:42Z</dcterms:modified>
  <cp:revision>6</cp:revision>
  <dc:subject/>
  <dc:title/>
</cp:coreProperties>
</file>